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件1" sheetId="1" r:id="rId1"/>
    <sheet name="附件2" sheetId="2" r:id="rId2"/>
  </sheets>
  <definedNames>
    <definedName name="_xlnm.Print_Area" localSheetId="0">'附件1'!$A$1:$L$34</definedName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<sst xmlns="http://schemas.openxmlformats.org/spreadsheetml/2006/main" count="133" uniqueCount="95">
  <si>
    <t>附件1</t>
  </si>
  <si>
    <t>吕梁市市本级2020年第三次预算调整方案（草案）</t>
  </si>
  <si>
    <t>单位：万元</t>
  </si>
  <si>
    <t>收  入</t>
  </si>
  <si>
    <t>支  出</t>
  </si>
  <si>
    <t>项          目</t>
  </si>
  <si>
    <t>年初预算数</t>
  </si>
  <si>
    <t>第二次调整后预算数</t>
  </si>
  <si>
    <t>第三次调整数</t>
  </si>
  <si>
    <t>第三次调整后预算数</t>
  </si>
  <si>
    <t>调整数备注</t>
  </si>
  <si>
    <t>一般公共预算收入合计</t>
  </si>
  <si>
    <t>一般公共预算支出合计</t>
  </si>
  <si>
    <t>一、一般公共预算收入</t>
  </si>
  <si>
    <t>一、一般公共预算支出</t>
  </si>
  <si>
    <t>（一）税收收入</t>
  </si>
  <si>
    <t xml:space="preserve">  2011399其他商贸事务支出</t>
  </si>
  <si>
    <t>经开区建设发展专项资金200万元</t>
  </si>
  <si>
    <t xml:space="preserve">    1、增值税</t>
  </si>
  <si>
    <t xml:space="preserve">  2050302中等职业教育</t>
  </si>
  <si>
    <t xml:space="preserve">    2、企业所得税</t>
  </si>
  <si>
    <t xml:space="preserve">    市直中等专业学校教学资源整合专项资金</t>
  </si>
  <si>
    <t>压减一般性支出</t>
  </si>
  <si>
    <t xml:space="preserve">    3、个人所得税</t>
  </si>
  <si>
    <t xml:space="preserve">  2060499其他技术研究与开发支出</t>
  </si>
  <si>
    <t>　　4、资源税</t>
  </si>
  <si>
    <t xml:space="preserve">    军民融合科技研发资金</t>
  </si>
  <si>
    <t xml:space="preserve">    5、城市维护建设税</t>
  </si>
  <si>
    <t xml:space="preserve">  2120399其他城乡社区公共设施支出</t>
  </si>
  <si>
    <t xml:space="preserve">    6、房产税</t>
  </si>
  <si>
    <t xml:space="preserve">    吕梁大道一期</t>
  </si>
  <si>
    <t xml:space="preserve">    7、印花税</t>
  </si>
  <si>
    <t xml:space="preserve">    湖面工程一期</t>
  </si>
  <si>
    <t xml:space="preserve">    8、城镇土地使用税</t>
  </si>
  <si>
    <t xml:space="preserve">    吕梁市呈祥路南延续建二期工程</t>
  </si>
  <si>
    <t xml:space="preserve">    9、土地增值税</t>
  </si>
  <si>
    <t xml:space="preserve">    吕梁市碧水桥工程</t>
  </si>
  <si>
    <t xml:space="preserve">    10、契税</t>
  </si>
  <si>
    <t xml:space="preserve">  2130102一般行政管理事务</t>
  </si>
  <si>
    <t xml:space="preserve">    11、环境保护税</t>
  </si>
  <si>
    <t xml:space="preserve">    农业综合开发项目</t>
  </si>
  <si>
    <t>（二）非税收入</t>
  </si>
  <si>
    <t xml:space="preserve">  2130199其他农业支出</t>
  </si>
  <si>
    <t xml:space="preserve">    1、专项收入</t>
  </si>
  <si>
    <t xml:space="preserve">    其他支农项目</t>
  </si>
  <si>
    <t xml:space="preserve">      教育费附加收入</t>
  </si>
  <si>
    <t xml:space="preserve">  2130801支持农村金融机构</t>
  </si>
  <si>
    <t xml:space="preserve">      地方教育费附加收入</t>
  </si>
  <si>
    <t xml:space="preserve">    农信社改革专项扶持资金</t>
  </si>
  <si>
    <t xml:space="preserve">      广告收入</t>
  </si>
  <si>
    <t xml:space="preserve">  2150599其他工业和信息产业监管支出</t>
  </si>
  <si>
    <t xml:space="preserve">      其他专项收入</t>
  </si>
  <si>
    <t xml:space="preserve">    大数据产业发展专项资金</t>
  </si>
  <si>
    <t xml:space="preserve">    2、行政事业性收费收入</t>
  </si>
  <si>
    <t xml:space="preserve">  2150799其他国有资产监管支出</t>
  </si>
  <si>
    <t xml:space="preserve">    3、罚没收入</t>
  </si>
  <si>
    <t xml:space="preserve">    市级技术改造专项资金</t>
  </si>
  <si>
    <t xml:space="preserve">    4、国有资源（资产）有偿使用收入</t>
  </si>
  <si>
    <t xml:space="preserve">  22999其他支出</t>
  </si>
  <si>
    <t xml:space="preserve">      其中：两权价款收入</t>
  </si>
  <si>
    <t xml:space="preserve">    压减市直单位会议费、维修费、购置费等一般性支出</t>
  </si>
  <si>
    <t xml:space="preserve">    5、其他收入</t>
  </si>
  <si>
    <t>二、转移支付收入</t>
  </si>
  <si>
    <t>二、转移支付支出</t>
  </si>
  <si>
    <t xml:space="preserve">  （一）一般转移支付收入</t>
  </si>
  <si>
    <t>（一）返还性支出</t>
  </si>
  <si>
    <t xml:space="preserve">  2300199其他返还性支出</t>
  </si>
  <si>
    <t>附件2</t>
  </si>
  <si>
    <t>吕梁经济技术开发区管委会2020年预算调整方案（草案）</t>
  </si>
  <si>
    <t>调整数</t>
  </si>
  <si>
    <t>调整后预算数</t>
  </si>
  <si>
    <t xml:space="preserve">  2010350事业运行（政府办公厅）</t>
  </si>
  <si>
    <t>党建引领专项建设经费40万元</t>
  </si>
  <si>
    <t xml:space="preserve">  2011308招商引资</t>
  </si>
  <si>
    <t>招商引资专项资金200万元</t>
  </si>
  <si>
    <t>经开区建设发展专项资金6613万元</t>
  </si>
  <si>
    <t>高层次科技人才引进专项经费70万元</t>
  </si>
  <si>
    <t xml:space="preserve">  2070199其他文化和旅游支出</t>
  </si>
  <si>
    <t>黄河人家投资款700万元</t>
  </si>
  <si>
    <t xml:space="preserve">  2160299其他商业流通事务支出</t>
  </si>
  <si>
    <t>电商扶贫产业孵化项目资金538万元</t>
  </si>
  <si>
    <t xml:space="preserve">    6、印花税</t>
  </si>
  <si>
    <t xml:space="preserve">    7、契税等</t>
  </si>
  <si>
    <t xml:space="preserve">    1、教育费附加收入</t>
  </si>
  <si>
    <t xml:space="preserve">    2、地方教育费附加收入</t>
  </si>
  <si>
    <t xml:space="preserve">    4、残疾人就业保障金收入</t>
  </si>
  <si>
    <t>二、转移性收入</t>
  </si>
  <si>
    <t>二、转移性支出</t>
  </si>
  <si>
    <t>（一）一般转移支付收入</t>
  </si>
  <si>
    <t>（一）上解支出</t>
  </si>
  <si>
    <t xml:space="preserve">    1、体制补助</t>
  </si>
  <si>
    <t xml:space="preserve">    1、体制上解支出</t>
  </si>
  <si>
    <t xml:space="preserve">    2、科学技术共同财政事权转移支付支出</t>
  </si>
  <si>
    <t xml:space="preserve">    3、文化旅游体育与传媒共同财政事权转移支付支出</t>
  </si>
  <si>
    <t xml:space="preserve">    4、其他共同财政事权转移支付支出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</si>
</sst>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6"/>
      <name val="黑体"/>
      <family val="3"/>
    </font>
    <font>
      <sz val="16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0" fillId="0" borderId="0">
      <alignment/>
      <protection/>
    </xf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0" applyNumberFormat="1" applyAlignment="1" applyProtection="1">
      <alignment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NumberFormat="1" applyFont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Border="1" applyAlignment="1">
      <alignment vertical="center" wrapText="1"/>
    </xf>
    <xf numFmtId="176" fontId="6" fillId="0" borderId="12" xfId="0" applyNumberFormat="1" applyFont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right" vertical="center" wrapText="1"/>
    </xf>
    <xf numFmtId="176" fontId="0" fillId="0" borderId="12" xfId="0" applyNumberFormat="1" applyFont="1" applyBorder="1" applyAlignment="1" applyProtection="1">
      <alignment vertical="center"/>
      <protection locked="0"/>
    </xf>
    <xf numFmtId="0" fontId="6" fillId="33" borderId="12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vertical="center" wrapText="1"/>
    </xf>
    <xf numFmtId="0" fontId="6" fillId="0" borderId="12" xfId="0" applyNumberFormat="1" applyFont="1" applyBorder="1" applyAlignment="1" applyProtection="1">
      <alignment horizontal="right" vertical="center"/>
      <protection locked="0"/>
    </xf>
    <xf numFmtId="0" fontId="6" fillId="0" borderId="12" xfId="0" applyNumberFormat="1" applyFont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vertical="center" wrapText="1"/>
    </xf>
    <xf numFmtId="0" fontId="6" fillId="0" borderId="12" xfId="0" applyNumberFormat="1" applyFont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9" fillId="0" borderId="12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汇总　市区在建设工程项目资金情况统计表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showZeros="0" zoomScale="115" zoomScaleNormal="115" workbookViewId="0" topLeftCell="A1">
      <pane ySplit="5" topLeftCell="A6" activePane="bottomLeft" state="frozen"/>
      <selection pane="bottomLeft" activeCell="M9" sqref="M9"/>
    </sheetView>
  </sheetViews>
  <sheetFormatPr defaultColWidth="9.00390625" defaultRowHeight="14.25"/>
  <cols>
    <col min="1" max="1" width="23.00390625" style="5" customWidth="1"/>
    <col min="2" max="2" width="10.875" style="5" hidden="1" customWidth="1"/>
    <col min="3" max="3" width="9.375" style="5" customWidth="1"/>
    <col min="4" max="4" width="8.625" style="5" customWidth="1"/>
    <col min="5" max="5" width="9.875" style="5" customWidth="1"/>
    <col min="6" max="6" width="7.50390625" style="5" customWidth="1"/>
    <col min="7" max="7" width="28.50390625" style="5" customWidth="1"/>
    <col min="8" max="8" width="9.125" style="5" hidden="1" customWidth="1"/>
    <col min="9" max="9" width="9.50390625" style="5" customWidth="1"/>
    <col min="10" max="10" width="6.875" style="5" customWidth="1"/>
    <col min="11" max="11" width="9.50390625" style="5" customWidth="1"/>
    <col min="12" max="12" width="11.25390625" style="5" customWidth="1"/>
    <col min="13" max="253" width="9.00390625" style="1" customWidth="1"/>
  </cols>
  <sheetData>
    <row r="1" spans="1:3" ht="15" customHeight="1">
      <c r="A1" s="6" t="s">
        <v>0</v>
      </c>
      <c r="B1" s="6"/>
      <c r="C1" s="7"/>
    </row>
    <row r="2" spans="1:12" s="2" customFormat="1" ht="1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9"/>
      <c r="B3" s="9"/>
      <c r="C3" s="6"/>
      <c r="J3" s="10" t="s">
        <v>2</v>
      </c>
      <c r="K3" s="10"/>
      <c r="L3" s="10"/>
    </row>
    <row r="4" spans="1:12" ht="18" customHeight="1">
      <c r="A4" s="11" t="s">
        <v>3</v>
      </c>
      <c r="B4" s="12"/>
      <c r="C4" s="12"/>
      <c r="D4" s="12"/>
      <c r="E4" s="12"/>
      <c r="F4" s="13"/>
      <c r="G4" s="14" t="s">
        <v>4</v>
      </c>
      <c r="H4" s="14"/>
      <c r="I4" s="14"/>
      <c r="J4" s="14"/>
      <c r="K4" s="14"/>
      <c r="L4" s="14"/>
    </row>
    <row r="5" spans="1:12" s="3" customFormat="1" ht="30" customHeight="1">
      <c r="A5" s="15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</row>
    <row r="6" spans="1:12" s="4" customFormat="1" ht="14.25">
      <c r="A6" s="16" t="s">
        <v>11</v>
      </c>
      <c r="B6" s="16">
        <v>1015956</v>
      </c>
      <c r="C6" s="16">
        <v>1114956</v>
      </c>
      <c r="D6" s="16">
        <f>D7+D31</f>
        <v>8960</v>
      </c>
      <c r="E6" s="16">
        <f>C6+D6</f>
        <v>1123916</v>
      </c>
      <c r="F6" s="17"/>
      <c r="G6" s="16" t="s">
        <v>12</v>
      </c>
      <c r="H6" s="16">
        <v>1015956</v>
      </c>
      <c r="I6" s="17">
        <v>1114956</v>
      </c>
      <c r="J6" s="17">
        <f>SUM(J31,J7)</f>
        <v>8960</v>
      </c>
      <c r="K6" s="17">
        <f>I6+J6</f>
        <v>1123916</v>
      </c>
      <c r="L6" s="33"/>
    </row>
    <row r="7" spans="1:12" s="3" customFormat="1" ht="14.25">
      <c r="A7" s="18" t="s">
        <v>13</v>
      </c>
      <c r="B7" s="19">
        <f>B8+B20</f>
        <v>390261</v>
      </c>
      <c r="C7" s="19">
        <f>C8+C20</f>
        <v>390261</v>
      </c>
      <c r="D7" s="19">
        <f>D8+D20</f>
        <v>-8776</v>
      </c>
      <c r="E7" s="19">
        <f>E8+E20</f>
        <v>381485</v>
      </c>
      <c r="F7" s="20"/>
      <c r="G7" s="18" t="s">
        <v>14</v>
      </c>
      <c r="H7" s="19">
        <v>887252</v>
      </c>
      <c r="I7" s="19">
        <v>920852</v>
      </c>
      <c r="J7" s="21">
        <f>SUM(J8,J9,J11,J13,J18,J20,J22,J24,J26,J28,)</f>
        <v>3008</v>
      </c>
      <c r="K7" s="34">
        <f>I7+J7</f>
        <v>923860</v>
      </c>
      <c r="L7" s="34"/>
    </row>
    <row r="8" spans="1:12" s="3" customFormat="1" ht="21">
      <c r="A8" s="18" t="s">
        <v>15</v>
      </c>
      <c r="B8" s="19">
        <f>SUM(B9:B19)</f>
        <v>286884</v>
      </c>
      <c r="C8" s="19">
        <f>SUM(C9:C19)</f>
        <v>286884</v>
      </c>
      <c r="D8" s="19">
        <f>-23553+5561</f>
        <v>-17992</v>
      </c>
      <c r="E8" s="19">
        <f>SUM(E9:E19)</f>
        <v>268892</v>
      </c>
      <c r="F8" s="20"/>
      <c r="G8" s="18" t="s">
        <v>16</v>
      </c>
      <c r="H8" s="25"/>
      <c r="J8" s="23">
        <v>200</v>
      </c>
      <c r="K8" s="24">
        <f>H8+J8</f>
        <v>200</v>
      </c>
      <c r="L8" s="39" t="s">
        <v>17</v>
      </c>
    </row>
    <row r="9" spans="1:12" s="3" customFormat="1" ht="14.25">
      <c r="A9" s="18" t="s">
        <v>18</v>
      </c>
      <c r="B9" s="19">
        <v>122845</v>
      </c>
      <c r="C9" s="19">
        <v>122845</v>
      </c>
      <c r="D9" s="19">
        <f>-14330+3437</f>
        <v>-10893</v>
      </c>
      <c r="E9" s="19">
        <f aca="true" t="shared" si="0" ref="E9:E13">B9+D9</f>
        <v>111952</v>
      </c>
      <c r="F9" s="20"/>
      <c r="G9" s="18" t="s">
        <v>19</v>
      </c>
      <c r="H9" s="22">
        <v>16550</v>
      </c>
      <c r="I9" s="22">
        <v>16550</v>
      </c>
      <c r="J9" s="23">
        <v>-1000</v>
      </c>
      <c r="K9" s="24">
        <f>I9+J9</f>
        <v>15550</v>
      </c>
      <c r="L9" s="35"/>
    </row>
    <row r="10" spans="1:12" s="3" customFormat="1" ht="24">
      <c r="A10" s="18" t="s">
        <v>20</v>
      </c>
      <c r="B10" s="19">
        <v>50947</v>
      </c>
      <c r="C10" s="19">
        <v>50947</v>
      </c>
      <c r="D10" s="19">
        <f>-7565+67</f>
        <v>-7498</v>
      </c>
      <c r="E10" s="19">
        <f t="shared" si="0"/>
        <v>43449</v>
      </c>
      <c r="F10" s="20"/>
      <c r="G10" s="18" t="s">
        <v>21</v>
      </c>
      <c r="H10" s="22"/>
      <c r="I10" s="24"/>
      <c r="J10" s="23">
        <v>-1000</v>
      </c>
      <c r="K10" s="24"/>
      <c r="L10" s="39" t="s">
        <v>22</v>
      </c>
    </row>
    <row r="11" spans="1:12" s="3" customFormat="1" ht="14.25">
      <c r="A11" s="18" t="s">
        <v>23</v>
      </c>
      <c r="B11" s="19">
        <v>3689</v>
      </c>
      <c r="C11" s="19">
        <v>3689</v>
      </c>
      <c r="D11" s="19">
        <f>1372+26</f>
        <v>1398</v>
      </c>
      <c r="E11" s="19">
        <f t="shared" si="0"/>
        <v>5087</v>
      </c>
      <c r="F11" s="20"/>
      <c r="G11" s="18" t="s">
        <v>24</v>
      </c>
      <c r="H11" s="22">
        <v>8960</v>
      </c>
      <c r="I11" s="22">
        <v>8960</v>
      </c>
      <c r="J11" s="23">
        <v>-560</v>
      </c>
      <c r="K11" s="24">
        <f>I11+J11</f>
        <v>8400</v>
      </c>
      <c r="L11" s="39"/>
    </row>
    <row r="12" spans="1:12" s="3" customFormat="1" ht="14.25">
      <c r="A12" s="18" t="s">
        <v>25</v>
      </c>
      <c r="B12" s="19">
        <v>106638</v>
      </c>
      <c r="C12" s="19">
        <v>106638</v>
      </c>
      <c r="D12" s="19">
        <f>-2508+827</f>
        <v>-1681</v>
      </c>
      <c r="E12" s="19">
        <f t="shared" si="0"/>
        <v>104957</v>
      </c>
      <c r="F12" s="20"/>
      <c r="G12" s="18" t="s">
        <v>26</v>
      </c>
      <c r="H12" s="22"/>
      <c r="I12" s="24"/>
      <c r="J12" s="23">
        <v>-560</v>
      </c>
      <c r="K12" s="24"/>
      <c r="L12" s="39" t="s">
        <v>22</v>
      </c>
    </row>
    <row r="13" spans="1:12" s="3" customFormat="1" ht="14.25">
      <c r="A13" s="18" t="s">
        <v>27</v>
      </c>
      <c r="B13" s="19"/>
      <c r="C13" s="19"/>
      <c r="D13" s="19">
        <f>339+320</f>
        <v>659</v>
      </c>
      <c r="E13" s="19">
        <f t="shared" si="0"/>
        <v>659</v>
      </c>
      <c r="F13" s="20"/>
      <c r="G13" s="18" t="s">
        <v>28</v>
      </c>
      <c r="H13" s="22">
        <v>86259</v>
      </c>
      <c r="I13" s="24">
        <v>119859</v>
      </c>
      <c r="J13" s="23">
        <v>12360</v>
      </c>
      <c r="K13" s="24">
        <f>I13+J13</f>
        <v>132219</v>
      </c>
      <c r="L13" s="39"/>
    </row>
    <row r="14" spans="1:12" s="3" customFormat="1" ht="14.25">
      <c r="A14" s="18" t="s">
        <v>29</v>
      </c>
      <c r="B14" s="19"/>
      <c r="C14" s="25"/>
      <c r="D14" s="19">
        <v>20</v>
      </c>
      <c r="E14" s="19">
        <v>20</v>
      </c>
      <c r="F14" s="20"/>
      <c r="G14" s="18" t="s">
        <v>30</v>
      </c>
      <c r="H14" s="22"/>
      <c r="I14" s="24"/>
      <c r="J14" s="23">
        <v>5000</v>
      </c>
      <c r="K14" s="24"/>
      <c r="L14" s="39"/>
    </row>
    <row r="15" spans="1:12" s="3" customFormat="1" ht="14.25">
      <c r="A15" s="18" t="s">
        <v>31</v>
      </c>
      <c r="B15" s="19"/>
      <c r="C15" s="25"/>
      <c r="D15" s="19">
        <v>201</v>
      </c>
      <c r="E15" s="19">
        <v>201</v>
      </c>
      <c r="F15" s="20"/>
      <c r="G15" s="18" t="s">
        <v>32</v>
      </c>
      <c r="H15" s="22"/>
      <c r="I15" s="24"/>
      <c r="J15" s="23">
        <v>4195</v>
      </c>
      <c r="K15" s="24"/>
      <c r="L15" s="39"/>
    </row>
    <row r="16" spans="1:12" s="3" customFormat="1" ht="14.25">
      <c r="A16" s="18" t="s">
        <v>33</v>
      </c>
      <c r="B16" s="19"/>
      <c r="C16" s="25"/>
      <c r="D16" s="19">
        <v>20</v>
      </c>
      <c r="E16" s="19">
        <v>20</v>
      </c>
      <c r="F16" s="20"/>
      <c r="G16" s="18" t="s">
        <v>34</v>
      </c>
      <c r="H16" s="22"/>
      <c r="I16" s="24"/>
      <c r="J16" s="23">
        <v>2626</v>
      </c>
      <c r="K16" s="24"/>
      <c r="L16" s="39"/>
    </row>
    <row r="17" spans="1:12" s="3" customFormat="1" ht="14.25">
      <c r="A17" s="18" t="s">
        <v>35</v>
      </c>
      <c r="B17" s="19"/>
      <c r="C17" s="25"/>
      <c r="D17" s="19">
        <v>58</v>
      </c>
      <c r="E17" s="19">
        <v>58</v>
      </c>
      <c r="F17" s="20"/>
      <c r="G17" s="18" t="s">
        <v>36</v>
      </c>
      <c r="H17" s="22"/>
      <c r="I17" s="24"/>
      <c r="J17" s="23">
        <v>539</v>
      </c>
      <c r="K17" s="24"/>
      <c r="L17" s="39"/>
    </row>
    <row r="18" spans="1:12" s="3" customFormat="1" ht="14.25">
      <c r="A18" s="18" t="s">
        <v>37</v>
      </c>
      <c r="B18" s="19"/>
      <c r="C18" s="25"/>
      <c r="D18" s="19">
        <v>580</v>
      </c>
      <c r="E18" s="19">
        <v>580</v>
      </c>
      <c r="F18" s="20"/>
      <c r="G18" s="18" t="s">
        <v>38</v>
      </c>
      <c r="H18" s="22">
        <v>1206</v>
      </c>
      <c r="I18" s="22">
        <v>1206</v>
      </c>
      <c r="J18" s="23">
        <v>-183</v>
      </c>
      <c r="K18" s="24">
        <f aca="true" t="shared" si="1" ref="K18:K22">I18+J18</f>
        <v>1023</v>
      </c>
      <c r="L18" s="39"/>
    </row>
    <row r="19" spans="1:12" s="3" customFormat="1" ht="14.25">
      <c r="A19" s="18" t="s">
        <v>39</v>
      </c>
      <c r="B19" s="19">
        <v>2765</v>
      </c>
      <c r="C19" s="19">
        <v>2765</v>
      </c>
      <c r="D19" s="19">
        <f>-861+5</f>
        <v>-856</v>
      </c>
      <c r="E19" s="19">
        <f>B19+D19</f>
        <v>1909</v>
      </c>
      <c r="F19" s="20"/>
      <c r="G19" s="18" t="s">
        <v>40</v>
      </c>
      <c r="H19" s="22"/>
      <c r="I19" s="24"/>
      <c r="J19" s="23">
        <v>-183</v>
      </c>
      <c r="K19" s="24"/>
      <c r="L19" s="39" t="s">
        <v>22</v>
      </c>
    </row>
    <row r="20" spans="1:12" s="3" customFormat="1" ht="14.25">
      <c r="A20" s="18" t="s">
        <v>41</v>
      </c>
      <c r="B20" s="26">
        <f>90080+13297</f>
        <v>103377</v>
      </c>
      <c r="C20" s="26">
        <f>90080+13297</f>
        <v>103377</v>
      </c>
      <c r="D20" s="19">
        <f>SUM(D21,D26,D27,D28,D30)</f>
        <v>9216</v>
      </c>
      <c r="E20" s="19">
        <f>E21+E26+E27+E28+E30</f>
        <v>112593</v>
      </c>
      <c r="F20" s="20"/>
      <c r="G20" s="18" t="s">
        <v>42</v>
      </c>
      <c r="H20" s="22">
        <v>1192</v>
      </c>
      <c r="I20" s="24">
        <v>1192</v>
      </c>
      <c r="J20" s="23">
        <v>-36</v>
      </c>
      <c r="K20" s="24">
        <f t="shared" si="1"/>
        <v>1156</v>
      </c>
      <c r="L20" s="39"/>
    </row>
    <row r="21" spans="1:12" s="3" customFormat="1" ht="14.25">
      <c r="A21" s="18" t="s">
        <v>43</v>
      </c>
      <c r="B21" s="26">
        <v>1380</v>
      </c>
      <c r="C21" s="26">
        <v>1380</v>
      </c>
      <c r="D21" s="19">
        <f>14210+541</f>
        <v>14751</v>
      </c>
      <c r="E21" s="19">
        <f>B21+D21</f>
        <v>16131</v>
      </c>
      <c r="F21" s="20"/>
      <c r="G21" s="18" t="s">
        <v>44</v>
      </c>
      <c r="H21" s="22"/>
      <c r="I21" s="24"/>
      <c r="J21" s="23">
        <v>-36</v>
      </c>
      <c r="K21" s="24"/>
      <c r="L21" s="39" t="s">
        <v>22</v>
      </c>
    </row>
    <row r="22" spans="1:12" s="3" customFormat="1" ht="14.25">
      <c r="A22" s="18" t="s">
        <v>45</v>
      </c>
      <c r="B22" s="26"/>
      <c r="C22" s="25"/>
      <c r="D22" s="19">
        <v>352</v>
      </c>
      <c r="E22" s="19">
        <v>352</v>
      </c>
      <c r="F22" s="20"/>
      <c r="G22" s="18" t="s">
        <v>46</v>
      </c>
      <c r="H22" s="22">
        <v>437</v>
      </c>
      <c r="I22" s="22">
        <v>437</v>
      </c>
      <c r="J22" s="23">
        <v>-114</v>
      </c>
      <c r="K22" s="24">
        <f t="shared" si="1"/>
        <v>323</v>
      </c>
      <c r="L22" s="39"/>
    </row>
    <row r="23" spans="1:12" s="3" customFormat="1" ht="14.25">
      <c r="A23" s="18" t="s">
        <v>47</v>
      </c>
      <c r="B23" s="26"/>
      <c r="C23" s="25"/>
      <c r="D23" s="19">
        <v>171</v>
      </c>
      <c r="E23" s="19">
        <v>171</v>
      </c>
      <c r="F23" s="20"/>
      <c r="G23" s="18" t="s">
        <v>48</v>
      </c>
      <c r="H23" s="22"/>
      <c r="I23" s="24"/>
      <c r="J23" s="23">
        <v>-114</v>
      </c>
      <c r="K23" s="24"/>
      <c r="L23" s="39" t="s">
        <v>22</v>
      </c>
    </row>
    <row r="24" spans="1:12" s="3" customFormat="1" ht="24">
      <c r="A24" s="18" t="s">
        <v>49</v>
      </c>
      <c r="B24" s="26">
        <v>900</v>
      </c>
      <c r="C24" s="26">
        <v>900</v>
      </c>
      <c r="D24" s="19">
        <v>-166</v>
      </c>
      <c r="E24" s="19">
        <f aca="true" t="shared" si="2" ref="E24:E30">B24+D24</f>
        <v>734</v>
      </c>
      <c r="F24" s="20"/>
      <c r="G24" s="18" t="s">
        <v>50</v>
      </c>
      <c r="H24" s="22">
        <v>1750</v>
      </c>
      <c r="I24" s="22">
        <v>1750</v>
      </c>
      <c r="J24" s="23">
        <v>-160</v>
      </c>
      <c r="K24" s="24">
        <f aca="true" t="shared" si="3" ref="K24:K28">I24+J24</f>
        <v>1590</v>
      </c>
      <c r="L24" s="39"/>
    </row>
    <row r="25" spans="1:12" s="3" customFormat="1" ht="14.25">
      <c r="A25" s="18" t="s">
        <v>51</v>
      </c>
      <c r="B25" s="26">
        <v>480</v>
      </c>
      <c r="C25" s="26">
        <v>480</v>
      </c>
      <c r="D25" s="19">
        <f>3123+18</f>
        <v>3141</v>
      </c>
      <c r="E25" s="19">
        <f t="shared" si="2"/>
        <v>3621</v>
      </c>
      <c r="F25" s="20"/>
      <c r="G25" s="18" t="s">
        <v>52</v>
      </c>
      <c r="H25" s="22"/>
      <c r="I25" s="24"/>
      <c r="J25" s="23">
        <v>-160</v>
      </c>
      <c r="K25" s="24"/>
      <c r="L25" s="39" t="s">
        <v>22</v>
      </c>
    </row>
    <row r="26" spans="1:12" s="3" customFormat="1" ht="14.25">
      <c r="A26" s="18" t="s">
        <v>53</v>
      </c>
      <c r="B26" s="26">
        <v>2700</v>
      </c>
      <c r="C26" s="26">
        <v>2700</v>
      </c>
      <c r="D26" s="19">
        <v>2005</v>
      </c>
      <c r="E26" s="19">
        <f t="shared" si="2"/>
        <v>4705</v>
      </c>
      <c r="F26" s="20"/>
      <c r="G26" s="18" t="s">
        <v>54</v>
      </c>
      <c r="H26" s="22">
        <v>20840</v>
      </c>
      <c r="I26" s="22">
        <v>20840</v>
      </c>
      <c r="J26" s="23">
        <v>-600</v>
      </c>
      <c r="K26" s="24">
        <f t="shared" si="3"/>
        <v>20240</v>
      </c>
      <c r="L26" s="39"/>
    </row>
    <row r="27" spans="1:12" s="3" customFormat="1" ht="14.25">
      <c r="A27" s="18" t="s">
        <v>55</v>
      </c>
      <c r="B27" s="19">
        <v>21000</v>
      </c>
      <c r="C27" s="19">
        <v>21000</v>
      </c>
      <c r="D27" s="19">
        <f>-14512+50</f>
        <v>-14462</v>
      </c>
      <c r="E27" s="19">
        <f t="shared" si="2"/>
        <v>6538</v>
      </c>
      <c r="F27" s="20"/>
      <c r="G27" s="18" t="s">
        <v>56</v>
      </c>
      <c r="H27" s="22"/>
      <c r="I27" s="24"/>
      <c r="J27" s="23">
        <v>-600</v>
      </c>
      <c r="K27" s="24"/>
      <c r="L27" s="39" t="s">
        <v>22</v>
      </c>
    </row>
    <row r="28" spans="1:12" s="3" customFormat="1" ht="24">
      <c r="A28" s="18" t="s">
        <v>57</v>
      </c>
      <c r="B28" s="19">
        <f>63000+13297</f>
        <v>76297</v>
      </c>
      <c r="C28" s="19">
        <f>63000+13297</f>
        <v>76297</v>
      </c>
      <c r="D28" s="19">
        <v>2156</v>
      </c>
      <c r="E28" s="19">
        <f t="shared" si="2"/>
        <v>78453</v>
      </c>
      <c r="F28" s="20"/>
      <c r="G28" s="18" t="s">
        <v>58</v>
      </c>
      <c r="H28" s="22">
        <v>34818</v>
      </c>
      <c r="I28" s="22">
        <v>34818</v>
      </c>
      <c r="J28" s="23">
        <v>-6899</v>
      </c>
      <c r="K28" s="24">
        <f t="shared" si="3"/>
        <v>27919</v>
      </c>
      <c r="L28" s="39"/>
    </row>
    <row r="29" spans="1:12" s="3" customFormat="1" ht="24">
      <c r="A29" s="18" t="s">
        <v>59</v>
      </c>
      <c r="B29" s="19">
        <f>63000+13297</f>
        <v>76297</v>
      </c>
      <c r="C29" s="19">
        <f>63000+13297</f>
        <v>76297</v>
      </c>
      <c r="D29" s="19">
        <v>1123</v>
      </c>
      <c r="E29" s="19">
        <f t="shared" si="2"/>
        <v>77420</v>
      </c>
      <c r="F29" s="29"/>
      <c r="G29" s="18" t="s">
        <v>60</v>
      </c>
      <c r="H29" s="22"/>
      <c r="I29" s="24"/>
      <c r="J29" s="23">
        <v>-6899</v>
      </c>
      <c r="K29" s="24"/>
      <c r="L29" s="39" t="s">
        <v>22</v>
      </c>
    </row>
    <row r="30" spans="1:12" s="3" customFormat="1" ht="14.25">
      <c r="A30" s="18" t="s">
        <v>61</v>
      </c>
      <c r="B30" s="19">
        <v>2000</v>
      </c>
      <c r="C30" s="19">
        <v>2000</v>
      </c>
      <c r="D30" s="19">
        <v>4766</v>
      </c>
      <c r="E30" s="19">
        <f t="shared" si="2"/>
        <v>6766</v>
      </c>
      <c r="F30" s="29"/>
      <c r="G30" s="18"/>
      <c r="H30" s="22">
        <v>5573</v>
      </c>
      <c r="I30" s="24"/>
      <c r="J30" s="23"/>
      <c r="K30" s="24"/>
      <c r="L30" s="39"/>
    </row>
    <row r="31" spans="1:12" ht="14.25">
      <c r="A31" s="28" t="s">
        <v>62</v>
      </c>
      <c r="B31" s="24">
        <v>625695</v>
      </c>
      <c r="C31" s="24">
        <v>724695</v>
      </c>
      <c r="D31" s="29">
        <v>17736</v>
      </c>
      <c r="E31" s="24">
        <v>742431</v>
      </c>
      <c r="F31" s="30"/>
      <c r="G31" s="18" t="s">
        <v>63</v>
      </c>
      <c r="H31" s="31">
        <v>38704</v>
      </c>
      <c r="I31" s="31">
        <v>194104</v>
      </c>
      <c r="J31" s="31">
        <v>5952</v>
      </c>
      <c r="K31" s="31">
        <v>200056</v>
      </c>
      <c r="L31" s="39"/>
    </row>
    <row r="32" spans="1:12" ht="14.25">
      <c r="A32" s="28" t="s">
        <v>64</v>
      </c>
      <c r="B32" s="24">
        <v>281237</v>
      </c>
      <c r="C32" s="24"/>
      <c r="D32" s="29">
        <v>17736</v>
      </c>
      <c r="E32" s="24">
        <v>298973</v>
      </c>
      <c r="F32" s="30"/>
      <c r="G32" s="18" t="s">
        <v>65</v>
      </c>
      <c r="H32" s="37"/>
      <c r="I32" s="37"/>
      <c r="J32" s="37">
        <v>5952</v>
      </c>
      <c r="K32" s="37">
        <v>5952</v>
      </c>
      <c r="L32" s="39"/>
    </row>
    <row r="33" spans="1:12" ht="14.25">
      <c r="A33" s="28"/>
      <c r="B33" s="24"/>
      <c r="C33" s="24"/>
      <c r="D33" s="29"/>
      <c r="E33" s="24"/>
      <c r="F33" s="30"/>
      <c r="G33" s="18" t="s">
        <v>66</v>
      </c>
      <c r="H33" s="37"/>
      <c r="I33" s="37"/>
      <c r="J33" s="37">
        <v>5952</v>
      </c>
      <c r="K33" s="37">
        <v>5952</v>
      </c>
      <c r="L33" s="39"/>
    </row>
    <row r="34" spans="1:12" ht="14.25">
      <c r="A34" s="38"/>
      <c r="B34" s="38"/>
      <c r="C34" s="38"/>
      <c r="D34" s="38"/>
      <c r="E34" s="38"/>
      <c r="F34" s="38"/>
      <c r="G34" s="18"/>
      <c r="H34" s="32">
        <v>17747</v>
      </c>
      <c r="I34" s="32"/>
      <c r="J34" s="32"/>
      <c r="K34" s="32"/>
      <c r="L34" s="39"/>
    </row>
  </sheetData>
  <sheetProtection/>
  <mergeCells count="4">
    <mergeCell ref="A2:L2"/>
    <mergeCell ref="J3:L3"/>
    <mergeCell ref="A4:F4"/>
    <mergeCell ref="G4:L4"/>
  </mergeCells>
  <printOptions horizontalCentered="1"/>
  <pageMargins left="0.5902777777777778" right="0.7513888888888889" top="0.7868055555555555" bottom="0.5902777777777778" header="0.5118055555555555" footer="0.5118055555555555"/>
  <pageSetup fitToHeight="0" horizontalDpi="600" verticalDpi="600" orientation="landscape" paperSize="9"/>
  <ignoredErrors>
    <ignoredError sqref="K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T26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25.875" style="5" customWidth="1"/>
    <col min="2" max="2" width="6.875" style="5" customWidth="1"/>
    <col min="3" max="3" width="8.625" style="5" customWidth="1"/>
    <col min="4" max="4" width="9.875" style="5" customWidth="1"/>
    <col min="5" max="5" width="7.50390625" style="5" customWidth="1"/>
    <col min="6" max="6" width="28.50390625" style="5" customWidth="1"/>
    <col min="7" max="7" width="6.75390625" style="5" customWidth="1"/>
    <col min="8" max="8" width="6.875" style="5" customWidth="1"/>
    <col min="9" max="9" width="9.50390625" style="5" customWidth="1"/>
    <col min="10" max="10" width="17.25390625" style="5" customWidth="1"/>
    <col min="11" max="252" width="9.00390625" style="1" customWidth="1"/>
  </cols>
  <sheetData>
    <row r="1" spans="1:254" s="1" customFormat="1" ht="20.25">
      <c r="A1" s="6" t="s">
        <v>67</v>
      </c>
      <c r="B1" s="7"/>
      <c r="C1" s="5"/>
      <c r="D1" s="5"/>
      <c r="E1" s="5"/>
      <c r="F1" s="5"/>
      <c r="G1" s="5"/>
      <c r="H1" s="5"/>
      <c r="I1" s="5"/>
      <c r="J1" s="5"/>
      <c r="IS1"/>
      <c r="IT1"/>
    </row>
    <row r="2" spans="1:10" s="2" customFormat="1" ht="21">
      <c r="A2" s="8" t="s">
        <v>68</v>
      </c>
      <c r="B2" s="8"/>
      <c r="C2" s="8"/>
      <c r="D2" s="8"/>
      <c r="E2" s="8"/>
      <c r="F2" s="8"/>
      <c r="G2" s="8"/>
      <c r="H2" s="8"/>
      <c r="I2" s="8"/>
      <c r="J2" s="8"/>
    </row>
    <row r="3" spans="1:254" s="1" customFormat="1" ht="14.25">
      <c r="A3" s="9"/>
      <c r="B3" s="6"/>
      <c r="C3" s="5"/>
      <c r="D3" s="5"/>
      <c r="E3" s="5"/>
      <c r="F3" s="5"/>
      <c r="G3" s="5"/>
      <c r="H3" s="10" t="s">
        <v>2</v>
      </c>
      <c r="I3" s="10"/>
      <c r="J3" s="10"/>
      <c r="IS3"/>
      <c r="IT3"/>
    </row>
    <row r="4" spans="1:254" s="1" customFormat="1" ht="14.25">
      <c r="A4" s="11" t="s">
        <v>3</v>
      </c>
      <c r="B4" s="12"/>
      <c r="C4" s="12"/>
      <c r="D4" s="12"/>
      <c r="E4" s="13"/>
      <c r="F4" s="14" t="s">
        <v>4</v>
      </c>
      <c r="G4" s="14"/>
      <c r="H4" s="14"/>
      <c r="I4" s="14"/>
      <c r="J4" s="14"/>
      <c r="IS4"/>
      <c r="IT4"/>
    </row>
    <row r="5" spans="1:10" s="3" customFormat="1" ht="24">
      <c r="A5" s="15" t="s">
        <v>5</v>
      </c>
      <c r="B5" s="15" t="s">
        <v>6</v>
      </c>
      <c r="C5" s="15" t="s">
        <v>69</v>
      </c>
      <c r="D5" s="15" t="s">
        <v>70</v>
      </c>
      <c r="E5" s="15" t="s">
        <v>10</v>
      </c>
      <c r="F5" s="15" t="s">
        <v>5</v>
      </c>
      <c r="G5" s="15" t="s">
        <v>6</v>
      </c>
      <c r="H5" s="15" t="s">
        <v>69</v>
      </c>
      <c r="I5" s="15" t="s">
        <v>70</v>
      </c>
      <c r="J5" s="15" t="s">
        <v>10</v>
      </c>
    </row>
    <row r="6" spans="1:10" s="4" customFormat="1" ht="14.25">
      <c r="A6" s="16" t="s">
        <v>11</v>
      </c>
      <c r="B6" s="16"/>
      <c r="C6" s="16">
        <f>C7+C21</f>
        <v>14442</v>
      </c>
      <c r="D6" s="16">
        <f>D7+D21</f>
        <v>14442</v>
      </c>
      <c r="E6" s="17"/>
      <c r="F6" s="16" t="s">
        <v>12</v>
      </c>
      <c r="G6" s="17"/>
      <c r="H6" s="17">
        <f>SUM(H21,H7)</f>
        <v>14442</v>
      </c>
      <c r="I6" s="17">
        <f aca="true" t="shared" si="0" ref="I6:I13">G6+H6</f>
        <v>14442</v>
      </c>
      <c r="J6" s="33"/>
    </row>
    <row r="7" spans="1:10" s="3" customFormat="1" ht="14.25">
      <c r="A7" s="18" t="s">
        <v>13</v>
      </c>
      <c r="B7" s="19"/>
      <c r="C7" s="19">
        <f>C8+C16</f>
        <v>6152</v>
      </c>
      <c r="D7" s="19">
        <f>D8+D16</f>
        <v>6152</v>
      </c>
      <c r="E7" s="20"/>
      <c r="F7" s="18" t="s">
        <v>14</v>
      </c>
      <c r="G7" s="19"/>
      <c r="H7" s="21">
        <f>SUM(H8:H20)</f>
        <v>8490</v>
      </c>
      <c r="I7" s="21">
        <f t="shared" si="0"/>
        <v>8490</v>
      </c>
      <c r="J7" s="34"/>
    </row>
    <row r="8" spans="1:10" s="3" customFormat="1" ht="24">
      <c r="A8" s="18" t="s">
        <v>15</v>
      </c>
      <c r="B8" s="19"/>
      <c r="C8" s="19">
        <f>SUM(C9:C15)</f>
        <v>5561</v>
      </c>
      <c r="D8" s="19">
        <f>SUM(D9:D15)</f>
        <v>5561</v>
      </c>
      <c r="E8" s="20"/>
      <c r="F8" s="18" t="s">
        <v>71</v>
      </c>
      <c r="G8" s="22"/>
      <c r="H8" s="23">
        <v>369</v>
      </c>
      <c r="I8" s="24">
        <f t="shared" si="0"/>
        <v>369</v>
      </c>
      <c r="J8" s="35" t="s">
        <v>72</v>
      </c>
    </row>
    <row r="9" spans="1:10" s="3" customFormat="1" ht="24">
      <c r="A9" s="18" t="s">
        <v>18</v>
      </c>
      <c r="B9" s="19"/>
      <c r="C9" s="19">
        <v>3437</v>
      </c>
      <c r="D9" s="19">
        <v>3437</v>
      </c>
      <c r="E9" s="20"/>
      <c r="F9" s="18" t="s">
        <v>73</v>
      </c>
      <c r="G9" s="24"/>
      <c r="H9" s="23">
        <v>200</v>
      </c>
      <c r="I9" s="24">
        <f t="shared" si="0"/>
        <v>200</v>
      </c>
      <c r="J9" s="35" t="s">
        <v>74</v>
      </c>
    </row>
    <row r="10" spans="1:10" s="3" customFormat="1" ht="24">
      <c r="A10" s="18" t="s">
        <v>20</v>
      </c>
      <c r="B10" s="19"/>
      <c r="C10" s="19">
        <v>67</v>
      </c>
      <c r="D10" s="19">
        <v>67</v>
      </c>
      <c r="E10" s="20"/>
      <c r="F10" s="18" t="s">
        <v>16</v>
      </c>
      <c r="G10" s="25"/>
      <c r="H10" s="23">
        <v>6613</v>
      </c>
      <c r="I10" s="24">
        <f t="shared" si="0"/>
        <v>6613</v>
      </c>
      <c r="J10" s="35" t="s">
        <v>75</v>
      </c>
    </row>
    <row r="11" spans="1:10" s="3" customFormat="1" ht="24">
      <c r="A11" s="18" t="s">
        <v>23</v>
      </c>
      <c r="B11" s="19"/>
      <c r="C11" s="19">
        <v>26</v>
      </c>
      <c r="D11" s="19">
        <v>26</v>
      </c>
      <c r="E11" s="20"/>
      <c r="F11" s="18" t="s">
        <v>24</v>
      </c>
      <c r="G11" s="22"/>
      <c r="H11" s="23">
        <v>70</v>
      </c>
      <c r="I11" s="24">
        <f t="shared" si="0"/>
        <v>70</v>
      </c>
      <c r="J11" s="35" t="s">
        <v>76</v>
      </c>
    </row>
    <row r="12" spans="1:10" s="3" customFormat="1" ht="24">
      <c r="A12" s="18" t="s">
        <v>25</v>
      </c>
      <c r="B12" s="19"/>
      <c r="C12" s="19">
        <v>827</v>
      </c>
      <c r="D12" s="19">
        <v>827</v>
      </c>
      <c r="E12" s="20"/>
      <c r="F12" s="18" t="s">
        <v>77</v>
      </c>
      <c r="G12" s="24"/>
      <c r="H12" s="23">
        <v>700</v>
      </c>
      <c r="I12" s="24">
        <f t="shared" si="0"/>
        <v>700</v>
      </c>
      <c r="J12" s="35" t="s">
        <v>78</v>
      </c>
    </row>
    <row r="13" spans="1:10" s="3" customFormat="1" ht="24">
      <c r="A13" s="18" t="s">
        <v>27</v>
      </c>
      <c r="B13" s="19"/>
      <c r="C13" s="19">
        <v>320</v>
      </c>
      <c r="D13" s="19">
        <v>320</v>
      </c>
      <c r="E13" s="20"/>
      <c r="F13" s="18" t="s">
        <v>79</v>
      </c>
      <c r="G13" s="24"/>
      <c r="H13" s="23">
        <v>538</v>
      </c>
      <c r="I13" s="24">
        <f t="shared" si="0"/>
        <v>538</v>
      </c>
      <c r="J13" s="35" t="s">
        <v>80</v>
      </c>
    </row>
    <row r="14" spans="1:10" s="3" customFormat="1" ht="14.25">
      <c r="A14" s="18" t="s">
        <v>81</v>
      </c>
      <c r="B14" s="19"/>
      <c r="C14" s="19">
        <v>201</v>
      </c>
      <c r="D14" s="19">
        <v>201</v>
      </c>
      <c r="E14" s="20"/>
      <c r="F14" s="18"/>
      <c r="G14" s="22"/>
      <c r="H14" s="23"/>
      <c r="I14" s="24"/>
      <c r="J14" s="35"/>
    </row>
    <row r="15" spans="1:10" s="3" customFormat="1" ht="14.25">
      <c r="A15" s="18" t="s">
        <v>82</v>
      </c>
      <c r="B15" s="19"/>
      <c r="C15" s="19">
        <v>683</v>
      </c>
      <c r="D15" s="19">
        <v>683</v>
      </c>
      <c r="E15" s="20"/>
      <c r="F15" s="18"/>
      <c r="G15" s="24"/>
      <c r="H15" s="23"/>
      <c r="I15" s="24"/>
      <c r="J15" s="35"/>
    </row>
    <row r="16" spans="1:10" s="3" customFormat="1" ht="14.25">
      <c r="A16" s="18" t="s">
        <v>41</v>
      </c>
      <c r="B16" s="19"/>
      <c r="C16" s="19">
        <f>SUM(C17:C20)</f>
        <v>591</v>
      </c>
      <c r="D16" s="19">
        <f>SUM(D17:D20)</f>
        <v>591</v>
      </c>
      <c r="E16" s="20"/>
      <c r="F16" s="18"/>
      <c r="G16" s="24"/>
      <c r="H16" s="23"/>
      <c r="I16" s="24"/>
      <c r="J16" s="35"/>
    </row>
    <row r="17" spans="1:10" s="3" customFormat="1" ht="14.25">
      <c r="A17" s="18" t="s">
        <v>83</v>
      </c>
      <c r="B17" s="26"/>
      <c r="C17" s="19">
        <v>352</v>
      </c>
      <c r="D17" s="19">
        <v>352</v>
      </c>
      <c r="E17" s="20"/>
      <c r="F17" s="18"/>
      <c r="G17" s="24"/>
      <c r="H17" s="23"/>
      <c r="I17" s="24"/>
      <c r="J17" s="35"/>
    </row>
    <row r="18" spans="1:10" s="3" customFormat="1" ht="14.25">
      <c r="A18" s="18" t="s">
        <v>84</v>
      </c>
      <c r="B18" s="26"/>
      <c r="C18" s="19">
        <v>171</v>
      </c>
      <c r="D18" s="19">
        <v>171</v>
      </c>
      <c r="E18" s="20"/>
      <c r="F18" s="18"/>
      <c r="G18" s="24"/>
      <c r="H18" s="23"/>
      <c r="I18" s="24"/>
      <c r="J18" s="35"/>
    </row>
    <row r="19" spans="1:10" s="3" customFormat="1" ht="14.25">
      <c r="A19" s="18" t="s">
        <v>55</v>
      </c>
      <c r="B19" s="19"/>
      <c r="C19" s="19">
        <v>50</v>
      </c>
      <c r="D19" s="19">
        <v>50</v>
      </c>
      <c r="E19" s="20"/>
      <c r="F19" s="18"/>
      <c r="G19" s="24"/>
      <c r="H19" s="23"/>
      <c r="I19" s="24"/>
      <c r="J19" s="35"/>
    </row>
    <row r="20" spans="1:10" s="3" customFormat="1" ht="14.25">
      <c r="A20" s="18" t="s">
        <v>85</v>
      </c>
      <c r="B20" s="19"/>
      <c r="C20" s="19">
        <v>18</v>
      </c>
      <c r="D20" s="19">
        <v>18</v>
      </c>
      <c r="E20" s="20"/>
      <c r="F20" s="18"/>
      <c r="G20" s="27"/>
      <c r="H20" s="23"/>
      <c r="I20" s="24"/>
      <c r="J20" s="35"/>
    </row>
    <row r="21" spans="1:254" s="1" customFormat="1" ht="14.25">
      <c r="A21" s="28" t="s">
        <v>86</v>
      </c>
      <c r="B21" s="24"/>
      <c r="C21" s="29">
        <v>8290</v>
      </c>
      <c r="D21" s="24">
        <v>8290</v>
      </c>
      <c r="E21" s="30"/>
      <c r="F21" s="18" t="s">
        <v>87</v>
      </c>
      <c r="G21" s="31"/>
      <c r="H21" s="31">
        <v>5952</v>
      </c>
      <c r="I21" s="31">
        <v>5952</v>
      </c>
      <c r="J21" s="35"/>
      <c r="IS21"/>
      <c r="IT21"/>
    </row>
    <row r="22" spans="1:254" s="1" customFormat="1" ht="14.25">
      <c r="A22" s="28" t="s">
        <v>88</v>
      </c>
      <c r="B22" s="24"/>
      <c r="C22" s="29">
        <v>8290</v>
      </c>
      <c r="D22" s="24">
        <v>8290</v>
      </c>
      <c r="E22" s="30"/>
      <c r="F22" s="18" t="s">
        <v>89</v>
      </c>
      <c r="G22" s="32"/>
      <c r="H22" s="32">
        <v>5952</v>
      </c>
      <c r="I22" s="32">
        <v>5952</v>
      </c>
      <c r="J22" s="30"/>
      <c r="IS22"/>
      <c r="IT22"/>
    </row>
    <row r="23" spans="1:254" s="1" customFormat="1" ht="14.25">
      <c r="A23" s="28" t="s">
        <v>90</v>
      </c>
      <c r="B23" s="24"/>
      <c r="C23" s="29">
        <v>7000</v>
      </c>
      <c r="D23" s="24">
        <v>7000</v>
      </c>
      <c r="E23" s="30"/>
      <c r="F23" s="18" t="s">
        <v>91</v>
      </c>
      <c r="G23" s="32"/>
      <c r="H23" s="32">
        <v>5952</v>
      </c>
      <c r="I23" s="32">
        <v>5952</v>
      </c>
      <c r="J23" s="30"/>
      <c r="IS23"/>
      <c r="IT23"/>
    </row>
    <row r="24" spans="1:254" s="1" customFormat="1" ht="24">
      <c r="A24" s="28" t="s">
        <v>92</v>
      </c>
      <c r="B24" s="24"/>
      <c r="C24" s="29">
        <v>70</v>
      </c>
      <c r="D24" s="24">
        <v>70</v>
      </c>
      <c r="E24" s="30"/>
      <c r="F24" s="18"/>
      <c r="G24" s="32"/>
      <c r="H24" s="32"/>
      <c r="I24" s="32"/>
      <c r="J24" s="30"/>
      <c r="IS24"/>
      <c r="IT24"/>
    </row>
    <row r="25" spans="1:254" s="1" customFormat="1" ht="24">
      <c r="A25" s="28" t="s">
        <v>93</v>
      </c>
      <c r="B25" s="24"/>
      <c r="C25" s="29">
        <v>700</v>
      </c>
      <c r="D25" s="24">
        <v>700</v>
      </c>
      <c r="E25" s="30"/>
      <c r="F25" s="18"/>
      <c r="G25" s="32"/>
      <c r="H25" s="32"/>
      <c r="I25" s="32"/>
      <c r="J25" s="30"/>
      <c r="IS25"/>
      <c r="IT25"/>
    </row>
    <row r="26" spans="1:254" s="1" customFormat="1" ht="24">
      <c r="A26" s="28" t="s">
        <v>94</v>
      </c>
      <c r="B26" s="24"/>
      <c r="C26" s="29">
        <v>520</v>
      </c>
      <c r="D26" s="24">
        <v>520</v>
      </c>
      <c r="E26" s="30"/>
      <c r="F26" s="18"/>
      <c r="G26" s="31"/>
      <c r="H26" s="31"/>
      <c r="I26" s="36"/>
      <c r="J26" s="30"/>
      <c r="IS26"/>
      <c r="IT26"/>
    </row>
  </sheetData>
  <sheetProtection/>
  <mergeCells count="4">
    <mergeCell ref="A2:J2"/>
    <mergeCell ref="H3:J3"/>
    <mergeCell ref="A4:E4"/>
    <mergeCell ref="F4:J4"/>
  </mergeCells>
  <printOptions/>
  <pageMargins left="0.5506944444444445" right="0.4326388888888889" top="0.66875" bottom="0.629861111111111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飞。</cp:lastModifiedBy>
  <dcterms:created xsi:type="dcterms:W3CDTF">2019-07-29T03:45:49Z</dcterms:created>
  <dcterms:modified xsi:type="dcterms:W3CDTF">2020-12-23T03:02:38Z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