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775" windowHeight="7185" activeTab="0"/>
  </bookViews>
  <sheets>
    <sheet name="附件1" sheetId="1" r:id="rId1"/>
    <sheet name="附件2" sheetId="2" r:id="rId2"/>
    <sheet name="附件3" sheetId="3" r:id="rId3"/>
  </sheets>
  <definedNames>
    <definedName name="_xlnm.Print_Titles" localSheetId="1">'附件2'!$2:$4</definedName>
    <definedName name="_xlnm.Print_Area" localSheetId="1">'附件2'!$A$1:$H$23</definedName>
    <definedName name="_xlnm.Print_Titles" localSheetId="2">'附件3'!$4:$4</definedName>
    <definedName name="_xlnm.Print_Area" localSheetId="0">'附件1'!$A$1:$J$41</definedName>
    <definedName name="_xlnm.Print_Titles" localSheetId="0">'附件1'!$2:$5</definedName>
  </definedNames>
  <calcPr fullCalcOnLoad="1"/>
</workbook>
</file>

<file path=xl/sharedStrings.xml><?xml version="1.0" encoding="utf-8"?>
<sst xmlns="http://schemas.openxmlformats.org/spreadsheetml/2006/main" count="195" uniqueCount="152">
  <si>
    <t>附件1</t>
  </si>
  <si>
    <t>吕梁市市本级2022年第二次预算调整方案（草案）</t>
  </si>
  <si>
    <t>单位：万元</t>
  </si>
  <si>
    <t>收  入</t>
  </si>
  <si>
    <t>支  出</t>
  </si>
  <si>
    <t>项          目</t>
  </si>
  <si>
    <t>调整预算数</t>
  </si>
  <si>
    <t>第二次调整数</t>
  </si>
  <si>
    <t>第二次调整后预算数</t>
  </si>
  <si>
    <t>调整数备注</t>
  </si>
  <si>
    <t>一般公共预算收入</t>
  </si>
  <si>
    <t>一般公共预算支出</t>
  </si>
  <si>
    <t>一、一般公共预算收入</t>
  </si>
  <si>
    <t>一、一般公共预算支出</t>
  </si>
  <si>
    <t>（一）税收收入</t>
  </si>
  <si>
    <t xml:space="preserve">  2010306政务公开审批</t>
  </si>
  <si>
    <t>行政审批评审勘验费460万元。</t>
  </si>
  <si>
    <t xml:space="preserve">    增值税</t>
  </si>
  <si>
    <t xml:space="preserve">  2011399其他商贸事务支出</t>
  </si>
  <si>
    <t>吕梁市政府消费券4000万元，困难群众爱心消费券643万元。</t>
  </si>
  <si>
    <t xml:space="preserve">    企业所得税</t>
  </si>
  <si>
    <t xml:space="preserve">  2013899其他市场监督管理事项</t>
  </si>
  <si>
    <t>个体工商户创业补助2200万元。</t>
  </si>
  <si>
    <t>　　资源税</t>
  </si>
  <si>
    <t xml:space="preserve">  2050199其他教育管理事务支出</t>
  </si>
  <si>
    <t>市直学校教职工免费体检经费290万元。</t>
  </si>
  <si>
    <t xml:space="preserve">    其他</t>
  </si>
  <si>
    <t xml:space="preserve">  2059999其他教育支出</t>
  </si>
  <si>
    <t>中小学生护眼系统和智慧校园5061万元。</t>
  </si>
  <si>
    <t>（二）非税收入</t>
  </si>
  <si>
    <t xml:space="preserve">  2050204高中教育</t>
  </si>
  <si>
    <t>调减贺昌中学整体搬迁项目一般债券。</t>
  </si>
  <si>
    <t xml:space="preserve">    1、专项收入</t>
  </si>
  <si>
    <t xml:space="preserve">  2070107艺术表演场所</t>
  </si>
  <si>
    <t>调减艺术馆暨文化广场建设项目一般债券。</t>
  </si>
  <si>
    <t xml:space="preserve">      广告收入</t>
  </si>
  <si>
    <t xml:space="preserve">  2080501行政单位离退休</t>
  </si>
  <si>
    <t>行政单位离退休人员基础性绩效1540万元。</t>
  </si>
  <si>
    <t xml:space="preserve">      其他专项收入</t>
  </si>
  <si>
    <t xml:space="preserve">  2080799其他就业补助支出</t>
  </si>
  <si>
    <t>外出务工人员车费及保险补贴207万元。</t>
  </si>
  <si>
    <t xml:space="preserve">    2、行政事业性收费收入</t>
  </si>
  <si>
    <t xml:space="preserve">  2100411突发公共卫生事件应急处理</t>
  </si>
  <si>
    <t>购置核酸检测设备、核酸检测经费、医院基础设施能力提升等疫情防控支出7324万元。</t>
  </si>
  <si>
    <t xml:space="preserve">    3、罚没收入</t>
  </si>
  <si>
    <t xml:space="preserve">  2120399其他城乡社区公共设施支出</t>
  </si>
  <si>
    <t>隐性债务化解及暂付款消化16183万元，政府购买棚户区改造服务贷款还本付息资金9763万元，城投公司棚户区改造开行贷款本息2746万元，专项债券项目发行前期费用1725万元，山西省引黄工程离柳退水箱涵及离柳闸室接入离柳支线输水管线工程2577万元，清理以前年度工程款10000万元，城市维护支出4000万元,，文峰路拓宽项目等一般债券调整8000万元。</t>
  </si>
  <si>
    <t xml:space="preserve">    4、国有资本经营收入</t>
  </si>
  <si>
    <t xml:space="preserve">  2120501城乡社区环境卫生</t>
  </si>
  <si>
    <t>污水厂运行经费1300万元。</t>
  </si>
  <si>
    <t xml:space="preserve">    5、国有资源（资产）有偿使用收入</t>
  </si>
  <si>
    <t xml:space="preserve">  2130804创业担保贷款贴息及奖补</t>
  </si>
  <si>
    <t>创业担保贷款基金及费用补贴1500万元。</t>
  </si>
  <si>
    <t xml:space="preserve">      其中：两权价款收入</t>
  </si>
  <si>
    <t xml:space="preserve">  2140104公路建设</t>
  </si>
  <si>
    <t>209国道PPP项目资本金10000万元。</t>
  </si>
  <si>
    <t xml:space="preserve">   6、其他收入</t>
  </si>
  <si>
    <t xml:space="preserve">  2149901公共交通运营补助</t>
  </si>
  <si>
    <t>公交免费运营补贴2000万元。</t>
  </si>
  <si>
    <t xml:space="preserve">  2170399其他金融发展支出</t>
  </si>
  <si>
    <t>信用社改制化险经费5000万元。</t>
  </si>
  <si>
    <t xml:space="preserve">  2200109自然资源调查与确权登记</t>
  </si>
  <si>
    <t>清零行动专项经费2000万元。</t>
  </si>
  <si>
    <t>二、转移性收入</t>
  </si>
  <si>
    <t>二、转移支付支出</t>
  </si>
  <si>
    <t>（一）一般转移支付收入</t>
  </si>
  <si>
    <t>（一）一般转移支付支出</t>
  </si>
  <si>
    <t xml:space="preserve">  2300247文化旅游共同财政事权转移支付支出</t>
  </si>
  <si>
    <t>国有A级景区头道门票免费市级补贴100万元。</t>
  </si>
  <si>
    <t xml:space="preserve">  2300248社会保障和就业共同财政事权转移支付支出</t>
  </si>
  <si>
    <t>困难群众社会救助提标市级配套15000万元。</t>
  </si>
  <si>
    <t xml:space="preserve">  2300252农林水共同财政事权转移支付支出</t>
  </si>
  <si>
    <t>乡村振兴示范村专项扶持资金3000万元，山西（吕梁）干果商贸平台项目390万元，采煤沉陷区市级配套1500万元。</t>
  </si>
  <si>
    <t xml:space="preserve">  2300253交通运输共同财政事权转移支付支出</t>
  </si>
  <si>
    <t>四好公路、农村公路建设市级配套2000万元。</t>
  </si>
  <si>
    <t xml:space="preserve">  2300299其他一般性转移支付支出</t>
  </si>
  <si>
    <t>交口县、临县、方山县、孝义市、交城县和石楼县转移支付补助16300万元。</t>
  </si>
  <si>
    <t>（二）专项转移支付支出</t>
  </si>
  <si>
    <t xml:space="preserve">  2300312城乡社区</t>
  </si>
  <si>
    <t>凤山底拆迁户安置2000万元。</t>
  </si>
  <si>
    <t>（三）上解支出</t>
  </si>
  <si>
    <t xml:space="preserve">  专项上解支出</t>
  </si>
  <si>
    <t>留抵退税上解</t>
  </si>
  <si>
    <t>政府性基金预算收入</t>
  </si>
  <si>
    <t>政府性基金预算支出</t>
  </si>
  <si>
    <t>一、市本级收入</t>
  </si>
  <si>
    <t>一、市本级支出</t>
  </si>
  <si>
    <t xml:space="preserve">  2290402其他地方自行试点项目收益专项债券收入安排的支出</t>
  </si>
  <si>
    <t>市医疗卫生园区建设项目19200万元</t>
  </si>
  <si>
    <t>二、转移性支出</t>
  </si>
  <si>
    <t xml:space="preserve">    地方政府专项债务转贷收入</t>
  </si>
  <si>
    <t xml:space="preserve">  2301198其他地方自行试点项目收益专项债券转贷支出</t>
  </si>
  <si>
    <t>附件2</t>
  </si>
  <si>
    <t>吕梁市市本级二○二二年一般公共预算收入调整预算表（草案）</t>
  </si>
  <si>
    <t xml:space="preserve"> </t>
  </si>
  <si>
    <t>收  入  项  目</t>
  </si>
  <si>
    <t>年初预算数</t>
  </si>
  <si>
    <t>1-11月完成数</t>
  </si>
  <si>
    <t>12月预计完成数</t>
  </si>
  <si>
    <t>预计全年完成数</t>
  </si>
  <si>
    <t>较年初预算增减</t>
  </si>
  <si>
    <t>拟调整预算数</t>
  </si>
  <si>
    <t>备注</t>
  </si>
  <si>
    <t>一般公共预算收入合计</t>
  </si>
  <si>
    <t>一、税收收入</t>
  </si>
  <si>
    <t xml:space="preserve">    1、增值税</t>
  </si>
  <si>
    <t xml:space="preserve">    2、企业所得税</t>
  </si>
  <si>
    <t xml:space="preserve">    3、个人所得税</t>
  </si>
  <si>
    <t>　　4、资源税</t>
  </si>
  <si>
    <t xml:space="preserve">    5、环境保护税</t>
  </si>
  <si>
    <t xml:space="preserve">    6、城市维护建设税</t>
  </si>
  <si>
    <t xml:space="preserve">    7、其他</t>
  </si>
  <si>
    <t>二、非税收入</t>
  </si>
  <si>
    <t>附件3</t>
  </si>
  <si>
    <t>市本级新增一般债券资金调整使用情况表</t>
  </si>
  <si>
    <t>序号</t>
  </si>
  <si>
    <t>项目名称</t>
  </si>
  <si>
    <t>项目实施主体</t>
  </si>
  <si>
    <t>核减债券资金</t>
  </si>
  <si>
    <t>安排债券资金</t>
  </si>
  <si>
    <t>总计</t>
  </si>
  <si>
    <t>贺昌中学整体搬迁项目</t>
  </si>
  <si>
    <t>市教育局</t>
  </si>
  <si>
    <t>艺术馆暨文化广场建设项目</t>
  </si>
  <si>
    <t>市文旅局</t>
  </si>
  <si>
    <t>按照上级财政部门债券使用有关要求进行调整。</t>
  </si>
  <si>
    <t>15个自主实施老旧小区改造工程</t>
  </si>
  <si>
    <t>市住建局</t>
  </si>
  <si>
    <t>城区快速路改造项目</t>
  </si>
  <si>
    <t>市城管局</t>
  </si>
  <si>
    <t>西崖底市场供热庭院管网改造项目</t>
  </si>
  <si>
    <t>吉祥社区小游园项目</t>
  </si>
  <si>
    <t>新建3座公厕项目</t>
  </si>
  <si>
    <t>吕梁市生活垃圾处理场综合整治改造项目</t>
  </si>
  <si>
    <t>呈祥路南延（碧水桥-交口商业街）三期</t>
  </si>
  <si>
    <t>水西生态园综合整治</t>
  </si>
  <si>
    <t>莲花池公园改造</t>
  </si>
  <si>
    <t>吕梁市新城供水二期（横泉水库水源）工程</t>
  </si>
  <si>
    <t>吕梁市第二污水处理厂三期工程</t>
  </si>
  <si>
    <t>主城到新区快速路项目</t>
  </si>
  <si>
    <t>第三初级中学</t>
  </si>
  <si>
    <t>新区建设管理中心</t>
  </si>
  <si>
    <t>已按照工程进度足额拨付项目进度款，为提高资金使用效益，拟调整至新区快速路项目。</t>
  </si>
  <si>
    <t>纬十八路等十条道路项目</t>
  </si>
  <si>
    <t>新安大道雨污水管网工程（新区部分）</t>
  </si>
  <si>
    <t>市区两座人行天桥</t>
  </si>
  <si>
    <t>东属巴路网引黄工程</t>
  </si>
  <si>
    <t>知春湖排洪渠项目</t>
  </si>
  <si>
    <t>马茂庄及七里滩片区供水改造工程</t>
  </si>
  <si>
    <t>国防沟管理中心项目</t>
  </si>
  <si>
    <t>市新城体育中心建设项目</t>
  </si>
  <si>
    <t>文峰路拓宽改造项目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</si>
</sst>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59">
    <font>
      <sz val="12"/>
      <name val="宋体"/>
      <family val="0"/>
    </font>
    <font>
      <sz val="11"/>
      <name val="宋体"/>
      <family val="0"/>
    </font>
    <font>
      <sz val="11"/>
      <color indexed="8"/>
      <name val="宋体"/>
      <family val="0"/>
    </font>
    <font>
      <b/>
      <sz val="11"/>
      <color indexed="8"/>
      <name val="宋体"/>
      <family val="0"/>
    </font>
    <font>
      <sz val="12"/>
      <name val="黑体"/>
      <family val="3"/>
    </font>
    <font>
      <sz val="10"/>
      <name val="宋体"/>
      <family val="0"/>
    </font>
    <font>
      <sz val="18"/>
      <name val="方正小标宋简体"/>
      <family val="0"/>
    </font>
    <font>
      <sz val="14"/>
      <color indexed="8"/>
      <name val="宋体"/>
      <family val="0"/>
    </font>
    <font>
      <sz val="12"/>
      <color indexed="8"/>
      <name val="宋体"/>
      <family val="0"/>
    </font>
    <font>
      <sz val="10"/>
      <color indexed="8"/>
      <name val="宋体"/>
      <family val="0"/>
    </font>
    <font>
      <sz val="12"/>
      <name val="仿宋_GB2312"/>
      <family val="3"/>
    </font>
    <font>
      <sz val="12"/>
      <name val="楷体_GB2312"/>
      <family val="3"/>
    </font>
    <font>
      <sz val="16"/>
      <name val="方正小标宋简体"/>
      <family val="0"/>
    </font>
    <font>
      <sz val="10"/>
      <name val="黑体"/>
      <family val="3"/>
    </font>
    <font>
      <b/>
      <sz val="10"/>
      <name val="仿宋_GB2312"/>
      <family val="3"/>
    </font>
    <font>
      <sz val="10"/>
      <name val="仿宋_GB2312"/>
      <family val="3"/>
    </font>
    <font>
      <b/>
      <sz val="12"/>
      <name val="宋体"/>
      <family val="0"/>
    </font>
    <font>
      <sz val="16"/>
      <name val="黑体"/>
      <family val="3"/>
    </font>
    <font>
      <b/>
      <sz val="10"/>
      <name val="宋体"/>
      <family val="0"/>
    </font>
    <font>
      <sz val="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sz val="9"/>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33" fillId="0" borderId="0">
      <alignment/>
      <protection/>
    </xf>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0" fillId="0" borderId="0">
      <alignment/>
      <protection/>
    </xf>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cellStyleXfs>
  <cellXfs count="99">
    <xf numFmtId="0" fontId="0" fillId="0" borderId="0" xfId="0" applyAlignment="1">
      <alignment/>
    </xf>
    <xf numFmtId="0" fontId="2" fillId="0" borderId="0" xfId="0" applyFont="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1" fillId="0" borderId="0" xfId="0" applyFont="1" applyAlignment="1">
      <alignment/>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4" fillId="0" borderId="0" xfId="0" applyNumberFormat="1" applyFont="1" applyAlignment="1" applyProtection="1">
      <alignment vertical="center"/>
      <protection locked="0"/>
    </xf>
    <xf numFmtId="0" fontId="5" fillId="0" borderId="0" xfId="0" applyNumberFormat="1" applyFont="1" applyAlignment="1" applyProtection="1">
      <alignment vertical="center"/>
      <protection locked="0"/>
    </xf>
    <xf numFmtId="0" fontId="6" fillId="0" borderId="0" xfId="0" applyNumberFormat="1" applyFont="1" applyAlignment="1">
      <alignment horizontal="center" vertical="center" wrapText="1"/>
    </xf>
    <xf numFmtId="0" fontId="6" fillId="0" borderId="0" xfId="0" applyNumberFormat="1" applyFont="1" applyFill="1" applyAlignment="1">
      <alignment horizontal="center" vertical="center" wrapText="1"/>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9" xfId="0" applyFont="1" applyBorder="1" applyAlignment="1">
      <alignment vertical="center"/>
    </xf>
    <xf numFmtId="0" fontId="9" fillId="0" borderId="9" xfId="0" applyFont="1" applyBorder="1" applyAlignment="1">
      <alignment horizontal="left" vertical="center"/>
    </xf>
    <xf numFmtId="0" fontId="9" fillId="0" borderId="9" xfId="0" applyNumberFormat="1" applyFont="1" applyFill="1" applyBorder="1" applyAlignment="1" applyProtection="1">
      <alignment horizontal="left" vertical="center"/>
      <protection/>
    </xf>
    <xf numFmtId="0" fontId="58"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58" fillId="0" borderId="11" xfId="0" applyFont="1" applyFill="1" applyBorder="1" applyAlignment="1">
      <alignment vertical="center" wrapText="1"/>
    </xf>
    <xf numFmtId="0" fontId="5" fillId="0" borderId="9" xfId="47" applyFont="1" applyFill="1" applyBorder="1" applyAlignment="1">
      <alignment horizontal="left" vertical="center" wrapText="1"/>
      <protection/>
    </xf>
    <xf numFmtId="0" fontId="1" fillId="0" borderId="0" xfId="0" applyFont="1" applyFill="1" applyAlignment="1">
      <alignment/>
    </xf>
    <xf numFmtId="0" fontId="2" fillId="0" borderId="0" xfId="0" applyFont="1" applyBorder="1" applyAlignment="1">
      <alignment vertical="center"/>
    </xf>
    <xf numFmtId="0" fontId="58" fillId="0" borderId="10" xfId="0" applyFont="1" applyFill="1" applyBorder="1" applyAlignment="1">
      <alignment vertical="center" wrapText="1"/>
    </xf>
    <xf numFmtId="0" fontId="3"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10" fillId="0" borderId="0" xfId="0" applyFont="1" applyFill="1" applyBorder="1" applyAlignment="1" applyProtection="1">
      <alignment/>
      <protection/>
    </xf>
    <xf numFmtId="0" fontId="0" fillId="0" borderId="0" xfId="0" applyFont="1" applyFill="1" applyBorder="1" applyAlignment="1" applyProtection="1">
      <alignment/>
      <protection/>
    </xf>
    <xf numFmtId="0" fontId="10" fillId="0" borderId="0" xfId="0" applyNumberFormat="1" applyFont="1" applyFill="1" applyBorder="1" applyAlignment="1" applyProtection="1">
      <alignment vertical="center"/>
      <protection/>
    </xf>
    <xf numFmtId="0" fontId="4" fillId="0" borderId="0" xfId="0" applyFont="1" applyFill="1" applyBorder="1" applyAlignment="1" applyProtection="1">
      <alignment horizontal="center" vertical="center" wrapText="1"/>
      <protection/>
    </xf>
    <xf numFmtId="0" fontId="10" fillId="0" borderId="0" xfId="0"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10" fillId="0" borderId="0" xfId="0" applyFont="1" applyFill="1" applyBorder="1" applyAlignment="1" applyProtection="1">
      <alignment horizontal="right"/>
      <protection/>
    </xf>
    <xf numFmtId="0" fontId="11" fillId="0" borderId="0" xfId="0" applyFont="1" applyFill="1" applyBorder="1" applyAlignment="1" applyProtection="1">
      <alignment/>
      <protection/>
    </xf>
    <xf numFmtId="0" fontId="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right" vertical="center"/>
      <protection/>
    </xf>
    <xf numFmtId="0" fontId="13" fillId="0" borderId="9" xfId="0" applyFont="1" applyFill="1" applyBorder="1" applyAlignment="1" applyProtection="1">
      <alignment horizontal="center" vertical="center" wrapText="1"/>
      <protection/>
    </xf>
    <xf numFmtId="0" fontId="14" fillId="0" borderId="9" xfId="0"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right" vertical="center"/>
      <protection/>
    </xf>
    <xf numFmtId="176" fontId="5" fillId="0" borderId="9" xfId="0" applyNumberFormat="1"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protection locked="0"/>
    </xf>
    <xf numFmtId="177" fontId="1" fillId="0" borderId="9" xfId="0" applyNumberFormat="1" applyFont="1" applyFill="1" applyBorder="1" applyAlignment="1" applyProtection="1">
      <alignment horizontal="right" vertical="center"/>
      <protection/>
    </xf>
    <xf numFmtId="176" fontId="4" fillId="0" borderId="0" xfId="0" applyNumberFormat="1" applyFont="1" applyAlignment="1" applyProtection="1">
      <alignment vertical="center"/>
      <protection locked="0"/>
    </xf>
    <xf numFmtId="176" fontId="0" fillId="0" borderId="0" xfId="0" applyNumberFormat="1" applyFont="1" applyAlignment="1" applyProtection="1">
      <alignment vertical="center"/>
      <protection locked="0"/>
    </xf>
    <xf numFmtId="176" fontId="16" fillId="0" borderId="0" xfId="0" applyNumberFormat="1" applyFont="1" applyAlignment="1" applyProtection="1">
      <alignment vertical="center"/>
      <protection locked="0"/>
    </xf>
    <xf numFmtId="0" fontId="0" fillId="0" borderId="0" xfId="0" applyNumberFormat="1" applyAlignment="1" applyProtection="1">
      <alignment vertical="center"/>
      <protection locked="0"/>
    </xf>
    <xf numFmtId="176" fontId="0" fillId="0" borderId="0" xfId="0" applyNumberFormat="1" applyAlignment="1" applyProtection="1">
      <alignment vertical="center"/>
      <protection locked="0"/>
    </xf>
    <xf numFmtId="0" fontId="17" fillId="0" borderId="0" xfId="0" applyNumberFormat="1" applyFont="1" applyAlignment="1" applyProtection="1">
      <alignment vertical="center"/>
      <protection locked="0"/>
    </xf>
    <xf numFmtId="0" fontId="12" fillId="0" borderId="0" xfId="0" applyNumberFormat="1" applyFont="1" applyAlignment="1">
      <alignment horizontal="center" vertical="center" wrapText="1"/>
    </xf>
    <xf numFmtId="0" fontId="1" fillId="0" borderId="0" xfId="0" applyNumberFormat="1" applyFont="1" applyAlignment="1" applyProtection="1">
      <alignment vertical="center"/>
      <protection locked="0"/>
    </xf>
    <xf numFmtId="0" fontId="5" fillId="0" borderId="0" xfId="0" applyNumberFormat="1" applyFont="1" applyBorder="1" applyAlignment="1" applyProtection="1">
      <alignment horizontal="right" vertical="center"/>
      <protection locked="0"/>
    </xf>
    <xf numFmtId="0" fontId="18" fillId="0" borderId="12"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0" fontId="18" fillId="0" borderId="14" xfId="0" applyNumberFormat="1" applyFont="1" applyBorder="1" applyAlignment="1">
      <alignment horizontal="center" vertical="center" wrapText="1"/>
    </xf>
    <xf numFmtId="0" fontId="18" fillId="0" borderId="9" xfId="0" applyNumberFormat="1" applyFont="1" applyBorder="1" applyAlignment="1" applyProtection="1">
      <alignment horizontal="center" vertical="center"/>
      <protection locked="0"/>
    </xf>
    <xf numFmtId="0" fontId="18" fillId="0" borderId="9" xfId="0" applyNumberFormat="1" applyFont="1" applyBorder="1" applyAlignment="1">
      <alignment horizontal="center" vertical="center" wrapText="1"/>
    </xf>
    <xf numFmtId="0" fontId="18" fillId="0" borderId="9" xfId="0" applyNumberFormat="1" applyFont="1" applyBorder="1" applyAlignment="1">
      <alignment vertical="center" wrapText="1"/>
    </xf>
    <xf numFmtId="0" fontId="18" fillId="0" borderId="9" xfId="0" applyNumberFormat="1" applyFont="1" applyFill="1" applyBorder="1" applyAlignment="1" applyProtection="1">
      <alignment horizontal="right" vertical="center" wrapText="1"/>
      <protection/>
    </xf>
    <xf numFmtId="0" fontId="18" fillId="0" borderId="9" xfId="0" applyNumberFormat="1" applyFont="1" applyBorder="1" applyAlignment="1" applyProtection="1">
      <alignment horizontal="right" vertical="center"/>
      <protection locked="0"/>
    </xf>
    <xf numFmtId="0" fontId="15" fillId="0" borderId="9" xfId="0" applyFont="1" applyFill="1" applyBorder="1" applyAlignment="1" applyProtection="1">
      <alignment horizontal="left" vertical="center" wrapText="1"/>
      <protection locked="0"/>
    </xf>
    <xf numFmtId="0" fontId="5" fillId="0" borderId="9" xfId="0" applyNumberFormat="1" applyFont="1" applyFill="1" applyBorder="1" applyAlignment="1" applyProtection="1">
      <alignment horizontal="right" vertical="center"/>
      <protection/>
    </xf>
    <xf numFmtId="176" fontId="5" fillId="0" borderId="9" xfId="0" applyNumberFormat="1" applyFont="1" applyFill="1" applyBorder="1" applyAlignment="1" applyProtection="1">
      <alignment horizontal="right" vertical="center" wrapText="1"/>
      <protection/>
    </xf>
    <xf numFmtId="0" fontId="5" fillId="0" borderId="9" xfId="0" applyNumberFormat="1" applyFont="1" applyBorder="1" applyAlignment="1">
      <alignment vertical="center" wrapText="1"/>
    </xf>
    <xf numFmtId="0" fontId="5" fillId="0" borderId="9" xfId="0" applyNumberFormat="1" applyFont="1" applyFill="1" applyBorder="1" applyAlignment="1" applyProtection="1">
      <alignment horizontal="right" vertical="center" wrapText="1"/>
      <protection/>
    </xf>
    <xf numFmtId="176" fontId="5" fillId="0" borderId="9" xfId="0" applyNumberFormat="1" applyFont="1" applyBorder="1" applyAlignment="1" applyProtection="1">
      <alignment horizontal="right" vertical="center" wrapText="1"/>
      <protection locked="0"/>
    </xf>
    <xf numFmtId="49" fontId="15" fillId="0" borderId="9" xfId="0" applyNumberFormat="1" applyFont="1" applyFill="1" applyBorder="1" applyAlignment="1" applyProtection="1">
      <alignment horizontal="left" vertical="center" wrapText="1"/>
      <protection locked="0"/>
    </xf>
    <xf numFmtId="0" fontId="5" fillId="0" borderId="9" xfId="0" applyNumberFormat="1" applyFont="1" applyFill="1" applyBorder="1" applyAlignment="1">
      <alignment horizontal="right" vertical="center" wrapText="1"/>
    </xf>
    <xf numFmtId="176" fontId="5" fillId="0" borderId="9" xfId="0" applyNumberFormat="1" applyFont="1" applyFill="1" applyBorder="1" applyAlignment="1" applyProtection="1">
      <alignment horizontal="right" vertical="center" wrapText="1"/>
      <protection locked="0"/>
    </xf>
    <xf numFmtId="176" fontId="5" fillId="0" borderId="9" xfId="0" applyNumberFormat="1" applyFont="1" applyFill="1" applyBorder="1" applyAlignment="1" applyProtection="1">
      <alignment horizontal="right" vertical="center"/>
      <protection/>
    </xf>
    <xf numFmtId="176" fontId="0" fillId="0" borderId="9" xfId="0" applyNumberFormat="1" applyFont="1" applyBorder="1" applyAlignment="1" applyProtection="1">
      <alignment vertical="center"/>
      <protection locked="0"/>
    </xf>
    <xf numFmtId="0" fontId="5" fillId="0" borderId="9" xfId="0" applyNumberFormat="1" applyFont="1" applyBorder="1" applyAlignment="1" applyProtection="1">
      <alignment horizontal="right" vertical="center"/>
      <protection locked="0"/>
    </xf>
    <xf numFmtId="0" fontId="5" fillId="0" borderId="9" xfId="0" applyNumberFormat="1" applyFont="1" applyBorder="1" applyAlignment="1" applyProtection="1">
      <alignment vertical="center"/>
      <protection locked="0"/>
    </xf>
    <xf numFmtId="0" fontId="5" fillId="0" borderId="9" xfId="0" applyNumberFormat="1" applyFont="1" applyBorder="1" applyAlignment="1">
      <alignment horizontal="right" vertical="center" wrapText="1"/>
    </xf>
    <xf numFmtId="0" fontId="0" fillId="0" borderId="9" xfId="0" applyNumberFormat="1" applyBorder="1" applyAlignment="1" applyProtection="1">
      <alignment vertical="center"/>
      <protection locked="0"/>
    </xf>
    <xf numFmtId="0" fontId="5" fillId="0" borderId="9" xfId="0" applyNumberFormat="1" applyFont="1" applyFill="1" applyBorder="1" applyAlignment="1" applyProtection="1">
      <alignment horizontal="right" vertical="center" wrapText="1"/>
      <protection locked="0"/>
    </xf>
    <xf numFmtId="0" fontId="5" fillId="0" borderId="9" xfId="0" applyNumberFormat="1" applyFont="1" applyBorder="1" applyAlignment="1" applyProtection="1">
      <alignment vertical="center"/>
      <protection locked="0"/>
    </xf>
    <xf numFmtId="0" fontId="15" fillId="0" borderId="9" xfId="0" applyFont="1" applyFill="1" applyBorder="1" applyAlignment="1" applyProtection="1">
      <alignment horizontal="left" vertical="center" wrapText="1"/>
      <protection locked="0"/>
    </xf>
    <xf numFmtId="0" fontId="18" fillId="0" borderId="9" xfId="0" applyNumberFormat="1" applyFont="1" applyBorder="1" applyAlignment="1" applyProtection="1">
      <alignment horizontal="right" vertical="center"/>
      <protection/>
    </xf>
    <xf numFmtId="0" fontId="18" fillId="0" borderId="9" xfId="0" applyNumberFormat="1" applyFont="1" applyBorder="1" applyAlignment="1" applyProtection="1">
      <alignment horizontal="center" vertical="center" wrapText="1"/>
      <protection locked="0"/>
    </xf>
    <xf numFmtId="0" fontId="18" fillId="0" borderId="9" xfId="0" applyNumberFormat="1" applyFont="1" applyFill="1" applyBorder="1" applyAlignment="1">
      <alignment vertical="center"/>
    </xf>
    <xf numFmtId="0" fontId="5" fillId="0" borderId="9" xfId="0" applyNumberFormat="1" applyFont="1" applyFill="1" applyBorder="1" applyAlignment="1">
      <alignment horizontal="right" vertical="center"/>
    </xf>
    <xf numFmtId="0" fontId="5" fillId="0" borderId="9" xfId="0" applyNumberFormat="1" applyFont="1" applyFill="1" applyBorder="1" applyAlignment="1">
      <alignment vertical="center"/>
    </xf>
    <xf numFmtId="0" fontId="5" fillId="0" borderId="9" xfId="0" applyNumberFormat="1" applyFont="1" applyBorder="1" applyAlignment="1" applyProtection="1">
      <alignment vertical="center"/>
      <protection locked="0"/>
    </xf>
    <xf numFmtId="0" fontId="5" fillId="0" borderId="9" xfId="0" applyNumberFormat="1" applyFont="1" applyBorder="1" applyAlignment="1" applyProtection="1">
      <alignment horizontal="right" vertical="center"/>
      <protection locked="0"/>
    </xf>
    <xf numFmtId="0" fontId="18" fillId="0" borderId="9" xfId="0" applyNumberFormat="1" applyFont="1" applyBorder="1" applyAlignment="1" applyProtection="1">
      <alignment vertical="center"/>
      <protection locked="0"/>
    </xf>
    <xf numFmtId="176" fontId="5" fillId="0" borderId="9" xfId="0" applyNumberFormat="1" applyFont="1" applyBorder="1" applyAlignment="1" applyProtection="1">
      <alignment vertical="center" wrapText="1"/>
      <protection locked="0"/>
    </xf>
    <xf numFmtId="176" fontId="5" fillId="0" borderId="9" xfId="0" applyNumberFormat="1" applyFont="1" applyBorder="1" applyAlignment="1" applyProtection="1">
      <alignment vertical="center"/>
      <protection locked="0"/>
    </xf>
    <xf numFmtId="0" fontId="19" fillId="0" borderId="9" xfId="0" applyFont="1" applyFill="1" applyBorder="1" applyAlignment="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常规_2016项目管理财政分析表" xfId="40"/>
    <cellStyle name="检查单元格" xfId="41"/>
    <cellStyle name="20% - 强调文字颜色 6" xfId="42"/>
    <cellStyle name="强调文字颜色 2" xfId="43"/>
    <cellStyle name="链接单元格" xfId="44"/>
    <cellStyle name="汇总" xfId="45"/>
    <cellStyle name="好" xfId="46"/>
    <cellStyle name="常规_汇总　市区在建设工程项目资金情况统计表"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showZeros="0" tabSelected="1" zoomScale="115" zoomScaleNormal="115" workbookViewId="0" topLeftCell="A1">
      <pane ySplit="5" topLeftCell="A14" activePane="bottomLeft" state="frozen"/>
      <selection pane="bottomLeft" activeCell="J17" sqref="J17"/>
    </sheetView>
  </sheetViews>
  <sheetFormatPr defaultColWidth="9.00390625" defaultRowHeight="14.25"/>
  <cols>
    <col min="1" max="1" width="22.50390625" style="56" customWidth="1"/>
    <col min="2" max="2" width="9.50390625" style="56" customWidth="1"/>
    <col min="3" max="3" width="7.25390625" style="56" customWidth="1"/>
    <col min="4" max="4" width="9.50390625" style="56" customWidth="1"/>
    <col min="5" max="5" width="6.375" style="56" customWidth="1"/>
    <col min="6" max="6" width="26.375" style="56" customWidth="1"/>
    <col min="7" max="7" width="9.375" style="56" customWidth="1"/>
    <col min="8" max="8" width="6.875" style="56" customWidth="1"/>
    <col min="9" max="9" width="9.50390625" style="56" customWidth="1"/>
    <col min="10" max="10" width="16.375" style="56" customWidth="1"/>
    <col min="11" max="252" width="9.00390625" style="57" customWidth="1"/>
  </cols>
  <sheetData>
    <row r="1" spans="1:2" ht="15" customHeight="1">
      <c r="A1" s="8" t="s">
        <v>0</v>
      </c>
      <c r="B1" s="58"/>
    </row>
    <row r="2" spans="1:10" s="53" customFormat="1" ht="18" customHeight="1">
      <c r="A2" s="59" t="s">
        <v>1</v>
      </c>
      <c r="B2" s="59"/>
      <c r="C2" s="59"/>
      <c r="D2" s="59"/>
      <c r="E2" s="59"/>
      <c r="F2" s="59"/>
      <c r="G2" s="59"/>
      <c r="H2" s="59"/>
      <c r="I2" s="59"/>
      <c r="J2" s="59"/>
    </row>
    <row r="3" spans="1:10" ht="12.75" customHeight="1">
      <c r="A3" s="60"/>
      <c r="B3" s="8"/>
      <c r="H3" s="61" t="s">
        <v>2</v>
      </c>
      <c r="I3" s="61"/>
      <c r="J3" s="61"/>
    </row>
    <row r="4" spans="1:10" ht="18" customHeight="1">
      <c r="A4" s="62" t="s">
        <v>3</v>
      </c>
      <c r="B4" s="63"/>
      <c r="C4" s="63"/>
      <c r="D4" s="63"/>
      <c r="E4" s="64"/>
      <c r="F4" s="65" t="s">
        <v>4</v>
      </c>
      <c r="G4" s="65"/>
      <c r="H4" s="65"/>
      <c r="I4" s="65"/>
      <c r="J4" s="65"/>
    </row>
    <row r="5" spans="1:10" s="54" customFormat="1" ht="30" customHeight="1">
      <c r="A5" s="66" t="s">
        <v>5</v>
      </c>
      <c r="B5" s="66" t="s">
        <v>6</v>
      </c>
      <c r="C5" s="66" t="s">
        <v>7</v>
      </c>
      <c r="D5" s="66" t="s">
        <v>8</v>
      </c>
      <c r="E5" s="66" t="s">
        <v>9</v>
      </c>
      <c r="F5" s="66" t="s">
        <v>5</v>
      </c>
      <c r="G5" s="66" t="s">
        <v>6</v>
      </c>
      <c r="H5" s="66" t="s">
        <v>7</v>
      </c>
      <c r="I5" s="66" t="s">
        <v>8</v>
      </c>
      <c r="J5" s="66" t="s">
        <v>9</v>
      </c>
    </row>
    <row r="6" spans="1:11" s="55" customFormat="1" ht="16.5" customHeight="1">
      <c r="A6" s="66" t="s">
        <v>10</v>
      </c>
      <c r="B6" s="67">
        <f>B7+B25</f>
        <v>1184881</v>
      </c>
      <c r="C6" s="68">
        <f>C7+C25</f>
        <v>141477</v>
      </c>
      <c r="D6" s="67">
        <f aca="true" t="shared" si="0" ref="D6:D22">B6+C6</f>
        <v>1326358</v>
      </c>
      <c r="E6" s="69"/>
      <c r="F6" s="66" t="s">
        <v>11</v>
      </c>
      <c r="G6" s="69">
        <v>1184881</v>
      </c>
      <c r="H6" s="69">
        <f>SUM(H25,H7)</f>
        <v>141477</v>
      </c>
      <c r="I6" s="69">
        <f aca="true" t="shared" si="1" ref="I6:I35">G6+H6</f>
        <v>1326358</v>
      </c>
      <c r="J6" s="95"/>
      <c r="K6" s="55">
        <f>B6-G6</f>
        <v>0</v>
      </c>
    </row>
    <row r="7" spans="1:10" s="54" customFormat="1" ht="15.75" customHeight="1">
      <c r="A7" s="70" t="s">
        <v>12</v>
      </c>
      <c r="B7" s="71">
        <v>519659</v>
      </c>
      <c r="C7" s="72">
        <v>129269</v>
      </c>
      <c r="D7" s="72">
        <f>D8+D13</f>
        <v>648928</v>
      </c>
      <c r="E7" s="73"/>
      <c r="F7" s="70" t="s">
        <v>13</v>
      </c>
      <c r="G7" s="74">
        <v>1005138</v>
      </c>
      <c r="H7" s="75">
        <f>SUM(H8:H24)</f>
        <v>90519</v>
      </c>
      <c r="I7" s="96">
        <f t="shared" si="1"/>
        <v>1095657</v>
      </c>
      <c r="J7" s="97"/>
    </row>
    <row r="8" spans="1:10" s="54" customFormat="1" ht="27.75" customHeight="1">
      <c r="A8" s="70" t="s">
        <v>14</v>
      </c>
      <c r="B8" s="71">
        <v>408277</v>
      </c>
      <c r="C8" s="74">
        <f>SUM(C9:C12)</f>
        <v>163723</v>
      </c>
      <c r="D8" s="74">
        <f t="shared" si="0"/>
        <v>572000</v>
      </c>
      <c r="E8" s="73"/>
      <c r="F8" s="76" t="s">
        <v>15</v>
      </c>
      <c r="G8" s="77">
        <v>910</v>
      </c>
      <c r="H8" s="77">
        <v>460</v>
      </c>
      <c r="I8" s="77">
        <f t="shared" si="1"/>
        <v>1370</v>
      </c>
      <c r="J8" s="98" t="s">
        <v>16</v>
      </c>
    </row>
    <row r="9" spans="1:10" s="54" customFormat="1" ht="39" customHeight="1">
      <c r="A9" s="70" t="s">
        <v>17</v>
      </c>
      <c r="B9" s="71">
        <v>168514</v>
      </c>
      <c r="C9" s="78">
        <v>40402</v>
      </c>
      <c r="D9" s="74">
        <f t="shared" si="0"/>
        <v>208916</v>
      </c>
      <c r="E9" s="73"/>
      <c r="F9" s="76" t="s">
        <v>18</v>
      </c>
      <c r="G9" s="77">
        <v>1700</v>
      </c>
      <c r="H9" s="77">
        <v>4643</v>
      </c>
      <c r="I9" s="77">
        <f t="shared" si="1"/>
        <v>6343</v>
      </c>
      <c r="J9" s="98" t="s">
        <v>19</v>
      </c>
    </row>
    <row r="10" spans="1:10" s="54" customFormat="1" ht="30" customHeight="1">
      <c r="A10" s="70" t="s">
        <v>20</v>
      </c>
      <c r="B10" s="71">
        <v>71483</v>
      </c>
      <c r="C10" s="78">
        <v>68577</v>
      </c>
      <c r="D10" s="74">
        <f t="shared" si="0"/>
        <v>140060</v>
      </c>
      <c r="E10" s="73"/>
      <c r="F10" s="76" t="s">
        <v>21</v>
      </c>
      <c r="G10" s="77">
        <v>414</v>
      </c>
      <c r="H10" s="77">
        <v>2200</v>
      </c>
      <c r="I10" s="77">
        <f t="shared" si="1"/>
        <v>2614</v>
      </c>
      <c r="J10" s="98" t="s">
        <v>22</v>
      </c>
    </row>
    <row r="11" spans="1:10" s="54" customFormat="1" ht="30" customHeight="1">
      <c r="A11" s="70" t="s">
        <v>23</v>
      </c>
      <c r="B11" s="71">
        <v>151633</v>
      </c>
      <c r="C11" s="78">
        <v>54744</v>
      </c>
      <c r="D11" s="74">
        <f t="shared" si="0"/>
        <v>206377</v>
      </c>
      <c r="E11" s="73"/>
      <c r="F11" s="76" t="s">
        <v>24</v>
      </c>
      <c r="G11" s="77">
        <v>482</v>
      </c>
      <c r="H11" s="77">
        <v>290</v>
      </c>
      <c r="I11" s="77">
        <f t="shared" si="1"/>
        <v>772</v>
      </c>
      <c r="J11" s="98" t="s">
        <v>25</v>
      </c>
    </row>
    <row r="12" spans="1:10" s="54" customFormat="1" ht="30" customHeight="1">
      <c r="A12" s="70" t="s">
        <v>26</v>
      </c>
      <c r="B12" s="71">
        <v>16647</v>
      </c>
      <c r="C12" s="78"/>
      <c r="D12" s="74">
        <f t="shared" si="0"/>
        <v>16647</v>
      </c>
      <c r="E12" s="73"/>
      <c r="F12" s="70" t="s">
        <v>27</v>
      </c>
      <c r="G12" s="77">
        <v>29267</v>
      </c>
      <c r="H12" s="77">
        <v>5061</v>
      </c>
      <c r="I12" s="77">
        <f t="shared" si="1"/>
        <v>34328</v>
      </c>
      <c r="J12" s="98" t="s">
        <v>28</v>
      </c>
    </row>
    <row r="13" spans="1:10" s="54" customFormat="1" ht="30" customHeight="1">
      <c r="A13" s="70" t="s">
        <v>29</v>
      </c>
      <c r="B13" s="79">
        <f>SUM(B14,B17,B18,B19,B20,B22)</f>
        <v>111382</v>
      </c>
      <c r="C13" s="72">
        <v>-34454</v>
      </c>
      <c r="D13" s="72">
        <f t="shared" si="0"/>
        <v>76928</v>
      </c>
      <c r="E13" s="80"/>
      <c r="F13" s="70" t="s">
        <v>30</v>
      </c>
      <c r="G13" s="77">
        <v>13398</v>
      </c>
      <c r="H13" s="77">
        <v>-5000</v>
      </c>
      <c r="I13" s="77">
        <f t="shared" si="1"/>
        <v>8398</v>
      </c>
      <c r="J13" s="98" t="s">
        <v>31</v>
      </c>
    </row>
    <row r="14" spans="1:10" s="54" customFormat="1" ht="30" customHeight="1">
      <c r="A14" s="70" t="s">
        <v>32</v>
      </c>
      <c r="B14" s="79">
        <v>22768</v>
      </c>
      <c r="C14" s="72">
        <v>-21295</v>
      </c>
      <c r="D14" s="72">
        <f t="shared" si="0"/>
        <v>1473</v>
      </c>
      <c r="E14" s="73"/>
      <c r="F14" s="70" t="s">
        <v>33</v>
      </c>
      <c r="G14" s="77">
        <v>6890</v>
      </c>
      <c r="H14" s="77">
        <v>-3000</v>
      </c>
      <c r="I14" s="77">
        <f t="shared" si="1"/>
        <v>3890</v>
      </c>
      <c r="J14" s="98" t="s">
        <v>34</v>
      </c>
    </row>
    <row r="15" spans="1:10" s="54" customFormat="1" ht="30" customHeight="1">
      <c r="A15" s="70" t="s">
        <v>35</v>
      </c>
      <c r="B15" s="79">
        <v>530</v>
      </c>
      <c r="C15" s="72">
        <v>-493.25</v>
      </c>
      <c r="D15" s="72">
        <f t="shared" si="0"/>
        <v>36.75</v>
      </c>
      <c r="E15" s="73"/>
      <c r="F15" s="70" t="s">
        <v>36</v>
      </c>
      <c r="G15" s="77">
        <v>917</v>
      </c>
      <c r="H15" s="77">
        <v>1540</v>
      </c>
      <c r="I15" s="77">
        <f t="shared" si="1"/>
        <v>2457</v>
      </c>
      <c r="J15" s="98" t="s">
        <v>37</v>
      </c>
    </row>
    <row r="16" spans="1:10" s="54" customFormat="1" ht="30" customHeight="1">
      <c r="A16" s="70" t="s">
        <v>38</v>
      </c>
      <c r="B16" s="79">
        <f>B14-B15</f>
        <v>22238</v>
      </c>
      <c r="C16" s="72">
        <f>C14-C15</f>
        <v>-20801.75</v>
      </c>
      <c r="D16" s="72">
        <f t="shared" si="0"/>
        <v>1436.25</v>
      </c>
      <c r="E16" s="73"/>
      <c r="F16" s="70" t="s">
        <v>39</v>
      </c>
      <c r="G16" s="77">
        <v>4621</v>
      </c>
      <c r="H16" s="77">
        <v>207</v>
      </c>
      <c r="I16" s="77">
        <f t="shared" si="1"/>
        <v>4828</v>
      </c>
      <c r="J16" s="98" t="s">
        <v>40</v>
      </c>
    </row>
    <row r="17" spans="1:10" s="54" customFormat="1" ht="57.75" customHeight="1">
      <c r="A17" s="70" t="s">
        <v>41</v>
      </c>
      <c r="B17" s="79">
        <v>6515</v>
      </c>
      <c r="C17" s="72">
        <v>-4576.91</v>
      </c>
      <c r="D17" s="72">
        <f t="shared" si="0"/>
        <v>1938.0900000000001</v>
      </c>
      <c r="E17" s="73"/>
      <c r="F17" s="76" t="s">
        <v>42</v>
      </c>
      <c r="G17" s="77">
        <v>2000</v>
      </c>
      <c r="H17" s="77">
        <v>7324</v>
      </c>
      <c r="I17" s="77">
        <f t="shared" si="1"/>
        <v>9324</v>
      </c>
      <c r="J17" s="98" t="s">
        <v>43</v>
      </c>
    </row>
    <row r="18" spans="1:10" s="54" customFormat="1" ht="157.5">
      <c r="A18" s="70" t="s">
        <v>44</v>
      </c>
      <c r="B18" s="79">
        <v>49209</v>
      </c>
      <c r="C18" s="72">
        <v>-25084.22</v>
      </c>
      <c r="D18" s="72">
        <f t="shared" si="0"/>
        <v>24124.78</v>
      </c>
      <c r="E18" s="73"/>
      <c r="F18" s="70" t="s">
        <v>45</v>
      </c>
      <c r="G18" s="77">
        <v>146205</v>
      </c>
      <c r="H18" s="77">
        <f>46994+8000</f>
        <v>54994</v>
      </c>
      <c r="I18" s="77">
        <f t="shared" si="1"/>
        <v>201199</v>
      </c>
      <c r="J18" s="98" t="s">
        <v>46</v>
      </c>
    </row>
    <row r="19" spans="1:10" s="54" customFormat="1" ht="24" customHeight="1">
      <c r="A19" s="70" t="s">
        <v>47</v>
      </c>
      <c r="B19" s="79">
        <v>6320</v>
      </c>
      <c r="C19" s="72">
        <v>-6320</v>
      </c>
      <c r="D19" s="72">
        <f t="shared" si="0"/>
        <v>0</v>
      </c>
      <c r="E19" s="73"/>
      <c r="F19" s="70" t="s">
        <v>48</v>
      </c>
      <c r="G19" s="77">
        <v>9942</v>
      </c>
      <c r="H19" s="77">
        <v>1300</v>
      </c>
      <c r="I19" s="77">
        <f t="shared" si="1"/>
        <v>11242</v>
      </c>
      <c r="J19" s="98" t="s">
        <v>49</v>
      </c>
    </row>
    <row r="20" spans="1:10" s="54" customFormat="1" ht="30.75" customHeight="1">
      <c r="A20" s="70" t="s">
        <v>50</v>
      </c>
      <c r="B20" s="79">
        <v>25670</v>
      </c>
      <c r="C20" s="72">
        <v>1284</v>
      </c>
      <c r="D20" s="72">
        <f t="shared" si="0"/>
        <v>26954</v>
      </c>
      <c r="E20" s="73"/>
      <c r="F20" s="70" t="s">
        <v>51</v>
      </c>
      <c r="G20" s="77">
        <v>13</v>
      </c>
      <c r="H20" s="77">
        <v>1500</v>
      </c>
      <c r="I20" s="77">
        <f t="shared" si="1"/>
        <v>1513</v>
      </c>
      <c r="J20" s="98" t="s">
        <v>52</v>
      </c>
    </row>
    <row r="21" spans="1:10" s="54" customFormat="1" ht="27" customHeight="1">
      <c r="A21" s="70" t="s">
        <v>53</v>
      </c>
      <c r="B21" s="79">
        <v>25600</v>
      </c>
      <c r="C21" s="72">
        <v>-5441</v>
      </c>
      <c r="D21" s="72">
        <f t="shared" si="0"/>
        <v>20159</v>
      </c>
      <c r="E21" s="73"/>
      <c r="F21" s="70" t="s">
        <v>54</v>
      </c>
      <c r="G21" s="80"/>
      <c r="H21" s="77">
        <v>10000</v>
      </c>
      <c r="I21" s="77">
        <f t="shared" si="1"/>
        <v>10000</v>
      </c>
      <c r="J21" s="98" t="s">
        <v>55</v>
      </c>
    </row>
    <row r="22" spans="1:10" s="54" customFormat="1" ht="24" customHeight="1">
      <c r="A22" s="70" t="s">
        <v>56</v>
      </c>
      <c r="B22" s="79">
        <v>900</v>
      </c>
      <c r="C22" s="72">
        <v>21538</v>
      </c>
      <c r="D22" s="72">
        <f t="shared" si="0"/>
        <v>22438</v>
      </c>
      <c r="E22" s="81"/>
      <c r="F22" s="70" t="s">
        <v>57</v>
      </c>
      <c r="G22" s="77">
        <v>3247</v>
      </c>
      <c r="H22" s="77">
        <v>2000</v>
      </c>
      <c r="I22" s="77">
        <f t="shared" si="1"/>
        <v>5247</v>
      </c>
      <c r="J22" s="98" t="s">
        <v>58</v>
      </c>
    </row>
    <row r="23" spans="1:10" s="54" customFormat="1" ht="24" customHeight="1">
      <c r="A23" s="80"/>
      <c r="B23" s="80"/>
      <c r="C23" s="80"/>
      <c r="D23" s="80"/>
      <c r="E23" s="81"/>
      <c r="F23" s="70" t="s">
        <v>59</v>
      </c>
      <c r="G23" s="80"/>
      <c r="H23" s="77">
        <v>5000</v>
      </c>
      <c r="I23" s="77">
        <f t="shared" si="1"/>
        <v>5000</v>
      </c>
      <c r="J23" s="98" t="s">
        <v>60</v>
      </c>
    </row>
    <row r="24" spans="1:10" s="54" customFormat="1" ht="27" customHeight="1">
      <c r="A24" s="80"/>
      <c r="B24" s="80"/>
      <c r="C24" s="80"/>
      <c r="D24" s="80"/>
      <c r="E24" s="82"/>
      <c r="F24" s="70" t="s">
        <v>61</v>
      </c>
      <c r="G24" s="77"/>
      <c r="H24" s="77">
        <v>2000</v>
      </c>
      <c r="I24" s="77">
        <f t="shared" si="1"/>
        <v>2000</v>
      </c>
      <c r="J24" s="98" t="s">
        <v>62</v>
      </c>
    </row>
    <row r="25" spans="1:10" s="54" customFormat="1" ht="14.25">
      <c r="A25" s="70" t="s">
        <v>63</v>
      </c>
      <c r="B25" s="71">
        <f>514222+151000</f>
        <v>665222</v>
      </c>
      <c r="C25" s="72">
        <v>12208</v>
      </c>
      <c r="D25" s="83">
        <f>B25+C25</f>
        <v>677430</v>
      </c>
      <c r="E25" s="84"/>
      <c r="F25" s="70" t="s">
        <v>64</v>
      </c>
      <c r="G25" s="85">
        <v>179689</v>
      </c>
      <c r="H25" s="85">
        <f>H26+H32+H34</f>
        <v>50958</v>
      </c>
      <c r="I25" s="85">
        <f t="shared" si="1"/>
        <v>230647</v>
      </c>
      <c r="J25" s="98"/>
    </row>
    <row r="26" spans="1:10" ht="14.25">
      <c r="A26" s="70" t="s">
        <v>65</v>
      </c>
      <c r="B26" s="71">
        <v>205611</v>
      </c>
      <c r="C26" s="72">
        <v>12208</v>
      </c>
      <c r="D26" s="83">
        <f>B26+C26</f>
        <v>217819</v>
      </c>
      <c r="E26" s="84"/>
      <c r="F26" s="70" t="s">
        <v>66</v>
      </c>
      <c r="G26" s="86">
        <v>53289</v>
      </c>
      <c r="H26" s="86">
        <f>SUM(H27:H31)</f>
        <v>38290</v>
      </c>
      <c r="I26" s="86">
        <f t="shared" si="1"/>
        <v>91579</v>
      </c>
      <c r="J26" s="98"/>
    </row>
    <row r="27" spans="1:10" ht="30.75" customHeight="1">
      <c r="A27" s="84"/>
      <c r="B27" s="84"/>
      <c r="C27" s="84"/>
      <c r="D27" s="84"/>
      <c r="E27" s="84"/>
      <c r="F27" s="70" t="s">
        <v>67</v>
      </c>
      <c r="G27" s="85"/>
      <c r="H27" s="85">
        <v>100</v>
      </c>
      <c r="I27" s="85">
        <f t="shared" si="1"/>
        <v>100</v>
      </c>
      <c r="J27" s="98" t="s">
        <v>68</v>
      </c>
    </row>
    <row r="28" spans="1:10" ht="30" customHeight="1">
      <c r="A28" s="84"/>
      <c r="B28" s="84"/>
      <c r="C28" s="84"/>
      <c r="D28" s="84"/>
      <c r="E28" s="84"/>
      <c r="F28" s="70" t="s">
        <v>69</v>
      </c>
      <c r="G28" s="85">
        <v>11830</v>
      </c>
      <c r="H28" s="85">
        <v>15000</v>
      </c>
      <c r="I28" s="85">
        <f t="shared" si="1"/>
        <v>26830</v>
      </c>
      <c r="J28" s="98" t="s">
        <v>70</v>
      </c>
    </row>
    <row r="29" spans="1:10" ht="60" customHeight="1">
      <c r="A29" s="84"/>
      <c r="B29" s="84"/>
      <c r="C29" s="84"/>
      <c r="D29" s="84"/>
      <c r="E29" s="84"/>
      <c r="F29" s="70" t="s">
        <v>71</v>
      </c>
      <c r="G29" s="85">
        <v>16755</v>
      </c>
      <c r="H29" s="85">
        <v>4890</v>
      </c>
      <c r="I29" s="85">
        <f t="shared" si="1"/>
        <v>21645</v>
      </c>
      <c r="J29" s="98" t="s">
        <v>72</v>
      </c>
    </row>
    <row r="30" spans="1:10" ht="36.75" customHeight="1">
      <c r="A30" s="84"/>
      <c r="B30" s="84"/>
      <c r="C30" s="84"/>
      <c r="D30" s="84"/>
      <c r="E30" s="84"/>
      <c r="F30" s="70" t="s">
        <v>73</v>
      </c>
      <c r="G30" s="85"/>
      <c r="H30" s="85">
        <v>2000</v>
      </c>
      <c r="I30" s="85">
        <f t="shared" si="1"/>
        <v>2000</v>
      </c>
      <c r="J30" s="98" t="s">
        <v>74</v>
      </c>
    </row>
    <row r="31" spans="1:10" ht="42.75" customHeight="1">
      <c r="A31" s="84"/>
      <c r="B31" s="84"/>
      <c r="C31" s="84"/>
      <c r="D31" s="84"/>
      <c r="E31" s="84"/>
      <c r="F31" s="87" t="s">
        <v>75</v>
      </c>
      <c r="G31" s="85"/>
      <c r="H31" s="85">
        <v>16300</v>
      </c>
      <c r="I31" s="85">
        <f t="shared" si="1"/>
        <v>16300</v>
      </c>
      <c r="J31" s="98" t="s">
        <v>76</v>
      </c>
    </row>
    <row r="32" spans="1:10" ht="42.75" customHeight="1">
      <c r="A32" s="84"/>
      <c r="B32" s="84"/>
      <c r="C32" s="84"/>
      <c r="D32" s="84"/>
      <c r="E32" s="84"/>
      <c r="F32" s="87" t="s">
        <v>77</v>
      </c>
      <c r="G32" s="85"/>
      <c r="H32" s="85">
        <f>H33</f>
        <v>2000</v>
      </c>
      <c r="I32" s="85">
        <f t="shared" si="1"/>
        <v>2000</v>
      </c>
      <c r="J32" s="84"/>
    </row>
    <row r="33" spans="1:10" ht="24" customHeight="1">
      <c r="A33" s="84"/>
      <c r="B33" s="84"/>
      <c r="C33" s="84"/>
      <c r="D33" s="84"/>
      <c r="E33" s="84"/>
      <c r="F33" s="70" t="s">
        <v>78</v>
      </c>
      <c r="G33" s="85"/>
      <c r="H33" s="85">
        <v>2000</v>
      </c>
      <c r="I33" s="85">
        <f t="shared" si="1"/>
        <v>2000</v>
      </c>
      <c r="J33" s="98" t="s">
        <v>79</v>
      </c>
    </row>
    <row r="34" spans="1:10" ht="24" customHeight="1">
      <c r="A34" s="84"/>
      <c r="B34" s="84"/>
      <c r="C34" s="84"/>
      <c r="D34" s="84"/>
      <c r="E34" s="84"/>
      <c r="F34" s="70" t="s">
        <v>80</v>
      </c>
      <c r="G34" s="85">
        <v>13879</v>
      </c>
      <c r="H34" s="85">
        <v>10668</v>
      </c>
      <c r="I34" s="85">
        <f t="shared" si="1"/>
        <v>24547</v>
      </c>
      <c r="J34" s="84"/>
    </row>
    <row r="35" spans="1:10" ht="15.75" customHeight="1">
      <c r="A35" s="84"/>
      <c r="B35" s="84"/>
      <c r="C35" s="84"/>
      <c r="D35" s="84"/>
      <c r="E35" s="84"/>
      <c r="F35" s="70" t="s">
        <v>81</v>
      </c>
      <c r="G35" s="85">
        <v>13879</v>
      </c>
      <c r="H35" s="85">
        <v>10668</v>
      </c>
      <c r="I35" s="85">
        <f t="shared" si="1"/>
        <v>24547</v>
      </c>
      <c r="J35" s="98" t="s">
        <v>82</v>
      </c>
    </row>
    <row r="36" spans="1:10" ht="15.75" customHeight="1">
      <c r="A36" s="65" t="s">
        <v>83</v>
      </c>
      <c r="B36" s="88">
        <v>635995</v>
      </c>
      <c r="C36" s="88">
        <f>C39</f>
        <v>33000</v>
      </c>
      <c r="D36" s="88">
        <f aca="true" t="shared" si="2" ref="D36:I36">D37+D39</f>
        <v>668995</v>
      </c>
      <c r="E36" s="86"/>
      <c r="F36" s="89" t="s">
        <v>84</v>
      </c>
      <c r="G36" s="90">
        <v>635995</v>
      </c>
      <c r="H36" s="90">
        <f t="shared" si="2"/>
        <v>33000</v>
      </c>
      <c r="I36" s="90">
        <f t="shared" si="2"/>
        <v>668995</v>
      </c>
      <c r="J36" s="86"/>
    </row>
    <row r="37" spans="1:10" ht="15.75" customHeight="1">
      <c r="A37" s="87" t="s">
        <v>85</v>
      </c>
      <c r="B37" s="81">
        <v>269800</v>
      </c>
      <c r="C37" s="81"/>
      <c r="D37" s="91">
        <v>269800</v>
      </c>
      <c r="E37" s="86"/>
      <c r="F37" s="87" t="s">
        <v>86</v>
      </c>
      <c r="G37" s="92">
        <v>396170</v>
      </c>
      <c r="H37" s="92">
        <f>H38</f>
        <v>19200</v>
      </c>
      <c r="I37" s="93">
        <f aca="true" t="shared" si="3" ref="I37:I40">G37+H37</f>
        <v>415370</v>
      </c>
      <c r="J37" s="86"/>
    </row>
    <row r="38" spans="1:10" ht="40.5" customHeight="1">
      <c r="A38" s="87"/>
      <c r="B38" s="81"/>
      <c r="C38" s="81"/>
      <c r="D38" s="91"/>
      <c r="E38" s="86"/>
      <c r="F38" s="87" t="s">
        <v>87</v>
      </c>
      <c r="G38" s="73">
        <v>110100</v>
      </c>
      <c r="H38" s="92">
        <v>19200</v>
      </c>
      <c r="I38" s="93">
        <f t="shared" si="3"/>
        <v>129300</v>
      </c>
      <c r="J38" s="98" t="s">
        <v>88</v>
      </c>
    </row>
    <row r="39" spans="1:10" ht="48.75" customHeight="1">
      <c r="A39" s="87" t="s">
        <v>63</v>
      </c>
      <c r="B39" s="81">
        <v>366195</v>
      </c>
      <c r="C39" s="81">
        <v>33000</v>
      </c>
      <c r="D39" s="81">
        <f>B39+C39</f>
        <v>399195</v>
      </c>
      <c r="E39" s="86"/>
      <c r="F39" s="87" t="s">
        <v>89</v>
      </c>
      <c r="G39" s="93">
        <v>239825</v>
      </c>
      <c r="H39" s="92">
        <f>H40</f>
        <v>13800</v>
      </c>
      <c r="I39" s="93">
        <f t="shared" si="3"/>
        <v>253625</v>
      </c>
      <c r="J39" s="86"/>
    </row>
    <row r="40" spans="1:10" ht="33" customHeight="1">
      <c r="A40" s="87" t="s">
        <v>90</v>
      </c>
      <c r="B40" s="81">
        <v>332900</v>
      </c>
      <c r="C40" s="81">
        <v>33000</v>
      </c>
      <c r="D40" s="91">
        <f>B40+C40</f>
        <v>365900</v>
      </c>
      <c r="E40" s="86"/>
      <c r="F40" s="87" t="s">
        <v>91</v>
      </c>
      <c r="G40" s="94">
        <v>182400</v>
      </c>
      <c r="H40" s="94">
        <v>13800</v>
      </c>
      <c r="I40" s="94">
        <f t="shared" si="3"/>
        <v>196200</v>
      </c>
      <c r="J40" s="86"/>
    </row>
    <row r="41" ht="27.75" customHeight="1"/>
  </sheetData>
  <sheetProtection/>
  <mergeCells count="4">
    <mergeCell ref="A2:J2"/>
    <mergeCell ref="H3:J3"/>
    <mergeCell ref="A4:E4"/>
    <mergeCell ref="F4:J4"/>
  </mergeCells>
  <printOptions horizontalCentered="1"/>
  <pageMargins left="0.59" right="0.75" top="0.7900000000000001" bottom="0.59" header="0.51" footer="0.51"/>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R39"/>
  <sheetViews>
    <sheetView zoomScaleSheetLayoutView="100" workbookViewId="0" topLeftCell="A1">
      <selection activeCell="H6" sqref="H6:H23"/>
    </sheetView>
  </sheetViews>
  <sheetFormatPr defaultColWidth="10.00390625" defaultRowHeight="14.25"/>
  <cols>
    <col min="1" max="1" width="33.875" style="33" customWidth="1"/>
    <col min="2" max="2" width="12.50390625" style="38" customWidth="1"/>
    <col min="3" max="3" width="12.625" style="39" customWidth="1"/>
    <col min="4" max="6" width="13.125" style="33" customWidth="1"/>
    <col min="7" max="7" width="11.875" style="33" customWidth="1"/>
    <col min="8" max="8" width="11.625" style="40" customWidth="1"/>
    <col min="9" max="10" width="12.625" style="33" bestFit="1" customWidth="1"/>
    <col min="11" max="11" width="10.375" style="33" bestFit="1" customWidth="1"/>
    <col min="12" max="12" width="12.625" style="33" bestFit="1" customWidth="1"/>
    <col min="13" max="13" width="10.00390625" style="33" customWidth="1"/>
    <col min="14" max="14" width="12.625" style="33" bestFit="1" customWidth="1"/>
    <col min="15" max="16384" width="10.00390625" style="33" customWidth="1"/>
  </cols>
  <sheetData>
    <row r="1" spans="1:8" s="33" customFormat="1" ht="14.25">
      <c r="A1" s="41" t="s">
        <v>92</v>
      </c>
      <c r="B1" s="38"/>
      <c r="C1" s="39"/>
      <c r="H1" s="40"/>
    </row>
    <row r="2" spans="1:252" s="34" customFormat="1" ht="29.25" customHeight="1">
      <c r="A2" s="42" t="s">
        <v>93</v>
      </c>
      <c r="B2" s="42"/>
      <c r="C2" s="43"/>
      <c r="D2" s="42"/>
      <c r="E2" s="42"/>
      <c r="F2" s="42"/>
      <c r="G2" s="42"/>
      <c r="H2" s="42"/>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c r="HR2" s="33"/>
      <c r="HS2" s="33"/>
      <c r="HT2" s="33"/>
      <c r="HU2" s="33"/>
      <c r="HV2" s="33"/>
      <c r="HW2" s="33"/>
      <c r="HX2" s="33"/>
      <c r="HY2" s="33"/>
      <c r="HZ2" s="33"/>
      <c r="IA2" s="33"/>
      <c r="IB2" s="33"/>
      <c r="IC2" s="33"/>
      <c r="ID2" s="33"/>
      <c r="IE2" s="33"/>
      <c r="IF2" s="33"/>
      <c r="IG2" s="33"/>
      <c r="IH2" s="33"/>
      <c r="II2" s="33"/>
      <c r="IJ2" s="33"/>
      <c r="IK2" s="33"/>
      <c r="IL2" s="33"/>
      <c r="IM2" s="33"/>
      <c r="IN2" s="33"/>
      <c r="IO2" s="33"/>
      <c r="IP2" s="33"/>
      <c r="IQ2" s="33"/>
      <c r="IR2" s="33"/>
    </row>
    <row r="3" spans="1:8" s="35" customFormat="1" ht="18.75" customHeight="1">
      <c r="A3" s="44" t="s">
        <v>94</v>
      </c>
      <c r="B3" s="45"/>
      <c r="C3" s="46"/>
      <c r="H3" s="46" t="s">
        <v>2</v>
      </c>
    </row>
    <row r="4" spans="1:8" s="36" customFormat="1" ht="31.5" customHeight="1">
      <c r="A4" s="47" t="s">
        <v>95</v>
      </c>
      <c r="B4" s="47" t="s">
        <v>96</v>
      </c>
      <c r="C4" s="47" t="s">
        <v>97</v>
      </c>
      <c r="D4" s="47" t="s">
        <v>98</v>
      </c>
      <c r="E4" s="47" t="s">
        <v>99</v>
      </c>
      <c r="F4" s="47" t="s">
        <v>100</v>
      </c>
      <c r="G4" s="47" t="s">
        <v>101</v>
      </c>
      <c r="H4" s="47" t="s">
        <v>102</v>
      </c>
    </row>
    <row r="5" spans="1:8" s="37" customFormat="1" ht="27.75" customHeight="1">
      <c r="A5" s="48" t="s">
        <v>103</v>
      </c>
      <c r="B5" s="49">
        <f aca="true" t="shared" si="0" ref="B5:G5">B6+B14</f>
        <v>519659</v>
      </c>
      <c r="C5" s="49">
        <f t="shared" si="0"/>
        <v>717565.87</v>
      </c>
      <c r="D5" s="49">
        <f t="shared" si="0"/>
        <v>35892.96</v>
      </c>
      <c r="E5" s="49">
        <f t="shared" si="0"/>
        <v>753458.83</v>
      </c>
      <c r="F5" s="49">
        <f t="shared" si="0"/>
        <v>236306.82999999996</v>
      </c>
      <c r="G5" s="49">
        <f t="shared" si="0"/>
        <v>648927.87</v>
      </c>
      <c r="H5" s="50"/>
    </row>
    <row r="6" spans="1:8" s="37" customFormat="1" ht="27.75" customHeight="1">
      <c r="A6" s="51" t="s">
        <v>104</v>
      </c>
      <c r="B6" s="49">
        <f aca="true" t="shared" si="1" ref="B6:G6">SUM(B7:B13)</f>
        <v>408277</v>
      </c>
      <c r="C6" s="49">
        <f t="shared" si="1"/>
        <v>636645</v>
      </c>
      <c r="D6" s="49">
        <f t="shared" si="1"/>
        <v>35692.96</v>
      </c>
      <c r="E6" s="49">
        <f t="shared" si="1"/>
        <v>672337.96</v>
      </c>
      <c r="F6" s="49">
        <f t="shared" si="1"/>
        <v>266567.95999999996</v>
      </c>
      <c r="G6" s="49">
        <f t="shared" si="1"/>
        <v>572000</v>
      </c>
      <c r="H6" s="50"/>
    </row>
    <row r="7" spans="1:8" s="37" customFormat="1" ht="27.75" customHeight="1">
      <c r="A7" s="51" t="s">
        <v>105</v>
      </c>
      <c r="B7" s="49">
        <v>168514</v>
      </c>
      <c r="C7" s="49">
        <f>199254+25496</f>
        <v>224750</v>
      </c>
      <c r="D7" s="49">
        <f>17361.75+1600</f>
        <v>18961.75</v>
      </c>
      <c r="E7" s="49">
        <f>C7+D7</f>
        <v>243711.75</v>
      </c>
      <c r="F7" s="49">
        <f>+E7-B7</f>
        <v>75197.75</v>
      </c>
      <c r="G7" s="49">
        <f>200000+3095+5773+48</f>
        <v>208916</v>
      </c>
      <c r="H7" s="50"/>
    </row>
    <row r="8" spans="1:8" s="37" customFormat="1" ht="27.75" customHeight="1">
      <c r="A8" s="51" t="s">
        <v>106</v>
      </c>
      <c r="B8" s="49">
        <v>71483</v>
      </c>
      <c r="C8" s="49">
        <f>155075+7056</f>
        <v>162131</v>
      </c>
      <c r="D8" s="49">
        <v>351.0599999999977</v>
      </c>
      <c r="E8" s="49">
        <f aca="true" t="shared" si="2" ref="E8:E14">C8+D8</f>
        <v>162482.06</v>
      </c>
      <c r="F8" s="49">
        <f>+E8-B8</f>
        <v>90999.06</v>
      </c>
      <c r="G8" s="49">
        <v>140060</v>
      </c>
      <c r="H8" s="50"/>
    </row>
    <row r="9" spans="1:8" s="37" customFormat="1" ht="27.75" customHeight="1">
      <c r="A9" s="51" t="s">
        <v>107</v>
      </c>
      <c r="B9" s="49">
        <v>4657</v>
      </c>
      <c r="C9" s="49">
        <f>6770+323</f>
        <v>7093</v>
      </c>
      <c r="D9" s="49">
        <v>857.8000000000002</v>
      </c>
      <c r="E9" s="49">
        <f t="shared" si="2"/>
        <v>7950.8</v>
      </c>
      <c r="F9" s="49">
        <f aca="true" t="shared" si="3" ref="F8:F13">+E9-B9</f>
        <v>3293.8</v>
      </c>
      <c r="G9" s="49">
        <v>4657</v>
      </c>
      <c r="H9" s="50"/>
    </row>
    <row r="10" spans="1:8" s="37" customFormat="1" ht="27.75" customHeight="1">
      <c r="A10" s="51" t="s">
        <v>108</v>
      </c>
      <c r="B10" s="49">
        <v>151633</v>
      </c>
      <c r="C10" s="49">
        <f>229969+2803</f>
        <v>232772</v>
      </c>
      <c r="D10" s="49">
        <f>14521.35+300</f>
        <v>14821.35</v>
      </c>
      <c r="E10" s="49">
        <f t="shared" si="2"/>
        <v>247593.35</v>
      </c>
      <c r="F10" s="49">
        <f t="shared" si="3"/>
        <v>95960.35</v>
      </c>
      <c r="G10" s="49">
        <f>208970-2593</f>
        <v>206377</v>
      </c>
      <c r="H10" s="50"/>
    </row>
    <row r="11" spans="1:8" s="37" customFormat="1" ht="27.75" customHeight="1">
      <c r="A11" s="51" t="s">
        <v>109</v>
      </c>
      <c r="B11" s="49">
        <v>1458</v>
      </c>
      <c r="C11" s="49">
        <f>2067+23</f>
        <v>2090</v>
      </c>
      <c r="D11" s="49">
        <v>200</v>
      </c>
      <c r="E11" s="49">
        <f t="shared" si="2"/>
        <v>2290</v>
      </c>
      <c r="F11" s="49">
        <f t="shared" si="3"/>
        <v>832</v>
      </c>
      <c r="G11" s="49">
        <v>1458</v>
      </c>
      <c r="H11" s="50"/>
    </row>
    <row r="12" spans="1:8" s="37" customFormat="1" ht="27.75" customHeight="1">
      <c r="A12" s="51" t="s">
        <v>110</v>
      </c>
      <c r="B12" s="49">
        <v>4625</v>
      </c>
      <c r="C12" s="49">
        <f>2260+2299</f>
        <v>4559</v>
      </c>
      <c r="D12" s="49">
        <f>201+150</f>
        <v>351</v>
      </c>
      <c r="E12" s="49">
        <f t="shared" si="2"/>
        <v>4910</v>
      </c>
      <c r="F12" s="49">
        <f t="shared" si="3"/>
        <v>285</v>
      </c>
      <c r="G12" s="49">
        <v>4625</v>
      </c>
      <c r="H12" s="50"/>
    </row>
    <row r="13" spans="1:8" s="37" customFormat="1" ht="27.75" customHeight="1">
      <c r="A13" s="51" t="s">
        <v>111</v>
      </c>
      <c r="B13" s="49">
        <v>5907</v>
      </c>
      <c r="C13" s="49">
        <v>3250</v>
      </c>
      <c r="D13" s="49">
        <v>150</v>
      </c>
      <c r="E13" s="49">
        <f t="shared" si="2"/>
        <v>3400</v>
      </c>
      <c r="F13" s="49"/>
      <c r="G13" s="49">
        <v>5907</v>
      </c>
      <c r="H13" s="50"/>
    </row>
    <row r="14" spans="1:8" s="37" customFormat="1" ht="27.75" customHeight="1">
      <c r="A14" s="51" t="s">
        <v>112</v>
      </c>
      <c r="B14" s="49">
        <f>SUM(B15,B18,B19,B20,B21,B23)</f>
        <v>111382</v>
      </c>
      <c r="C14" s="49">
        <f>C15+C18+C19+C21+C23</f>
        <v>80920.87</v>
      </c>
      <c r="D14" s="49">
        <v>200</v>
      </c>
      <c r="E14" s="49">
        <f t="shared" si="2"/>
        <v>81120.87</v>
      </c>
      <c r="F14" s="49">
        <f aca="true" t="shared" si="4" ref="F14:F23">+E14-B14</f>
        <v>-30261.130000000005</v>
      </c>
      <c r="G14" s="49">
        <f>G15+G18+G19+G21+G23</f>
        <v>76927.87</v>
      </c>
      <c r="H14" s="50"/>
    </row>
    <row r="15" spans="1:8" s="37" customFormat="1" ht="27.75" customHeight="1">
      <c r="A15" s="51" t="s">
        <v>32</v>
      </c>
      <c r="B15" s="49">
        <v>22768</v>
      </c>
      <c r="C15" s="49">
        <f>1473+3950</f>
        <v>5423</v>
      </c>
      <c r="D15" s="49">
        <v>200</v>
      </c>
      <c r="E15" s="49">
        <f aca="true" t="shared" si="5" ref="E15:E23">C15+D15</f>
        <v>5623</v>
      </c>
      <c r="F15" s="49">
        <f t="shared" si="4"/>
        <v>-17145</v>
      </c>
      <c r="G15" s="49">
        <v>1473</v>
      </c>
      <c r="H15" s="50"/>
    </row>
    <row r="16" spans="1:8" s="37" customFormat="1" ht="27.75" customHeight="1">
      <c r="A16" s="51" t="s">
        <v>35</v>
      </c>
      <c r="B16" s="49">
        <v>530</v>
      </c>
      <c r="C16" s="49">
        <v>36.75</v>
      </c>
      <c r="D16" s="49"/>
      <c r="E16" s="49">
        <f t="shared" si="5"/>
        <v>36.75</v>
      </c>
      <c r="F16" s="49">
        <f t="shared" si="4"/>
        <v>-493.25</v>
      </c>
      <c r="G16" s="49">
        <v>36.75</v>
      </c>
      <c r="H16" s="50"/>
    </row>
    <row r="17" spans="1:8" s="37" customFormat="1" ht="27.75" customHeight="1">
      <c r="A17" s="51" t="s">
        <v>38</v>
      </c>
      <c r="B17" s="49">
        <v>22238</v>
      </c>
      <c r="C17" s="49">
        <v>5386</v>
      </c>
      <c r="D17" s="49">
        <v>200</v>
      </c>
      <c r="E17" s="49">
        <f t="shared" si="5"/>
        <v>5586</v>
      </c>
      <c r="F17" s="49">
        <f t="shared" si="4"/>
        <v>-16652</v>
      </c>
      <c r="G17" s="49">
        <f>G15-G16</f>
        <v>1436.25</v>
      </c>
      <c r="H17" s="50"/>
    </row>
    <row r="18" spans="1:8" s="37" customFormat="1" ht="27.75" customHeight="1">
      <c r="A18" s="51" t="s">
        <v>41</v>
      </c>
      <c r="B18" s="49">
        <v>6515</v>
      </c>
      <c r="C18" s="49">
        <f>1938.09+11</f>
        <v>1949.09</v>
      </c>
      <c r="D18" s="49"/>
      <c r="E18" s="49">
        <f t="shared" si="5"/>
        <v>1949.09</v>
      </c>
      <c r="F18" s="49">
        <f t="shared" si="4"/>
        <v>-4565.91</v>
      </c>
      <c r="G18" s="49">
        <v>1938.09</v>
      </c>
      <c r="H18" s="50"/>
    </row>
    <row r="19" spans="1:8" s="37" customFormat="1" ht="27.75" customHeight="1">
      <c r="A19" s="51" t="s">
        <v>44</v>
      </c>
      <c r="B19" s="52">
        <v>49209</v>
      </c>
      <c r="C19" s="49">
        <v>24124.78</v>
      </c>
      <c r="D19" s="49"/>
      <c r="E19" s="49">
        <f t="shared" si="5"/>
        <v>24124.78</v>
      </c>
      <c r="F19" s="49">
        <f t="shared" si="4"/>
        <v>-25084.22</v>
      </c>
      <c r="G19" s="49">
        <v>24124.78</v>
      </c>
      <c r="H19" s="50"/>
    </row>
    <row r="20" spans="1:8" s="37" customFormat="1" ht="27.75" customHeight="1">
      <c r="A20" s="51" t="s">
        <v>47</v>
      </c>
      <c r="B20" s="52">
        <v>6320</v>
      </c>
      <c r="C20" s="49">
        <v>0</v>
      </c>
      <c r="D20" s="49"/>
      <c r="E20" s="49">
        <f t="shared" si="5"/>
        <v>0</v>
      </c>
      <c r="F20" s="49">
        <f t="shared" si="4"/>
        <v>-6320</v>
      </c>
      <c r="G20" s="49">
        <v>0</v>
      </c>
      <c r="H20" s="50"/>
    </row>
    <row r="21" spans="1:8" s="37" customFormat="1" ht="27.75" customHeight="1">
      <c r="A21" s="51" t="s">
        <v>50</v>
      </c>
      <c r="B21" s="52">
        <v>25670</v>
      </c>
      <c r="C21" s="49">
        <f>26954+32</f>
        <v>26986</v>
      </c>
      <c r="D21" s="49"/>
      <c r="E21" s="49">
        <f t="shared" si="5"/>
        <v>26986</v>
      </c>
      <c r="F21" s="49">
        <f t="shared" si="4"/>
        <v>1316</v>
      </c>
      <c r="G21" s="49">
        <v>26954</v>
      </c>
      <c r="H21" s="50"/>
    </row>
    <row r="22" spans="1:8" s="37" customFormat="1" ht="27.75" customHeight="1">
      <c r="A22" s="51" t="s">
        <v>53</v>
      </c>
      <c r="B22" s="52">
        <v>25600</v>
      </c>
      <c r="C22" s="49">
        <v>20152</v>
      </c>
      <c r="D22" s="49"/>
      <c r="E22" s="49">
        <f t="shared" si="5"/>
        <v>20152</v>
      </c>
      <c r="F22" s="49">
        <f t="shared" si="4"/>
        <v>-5448</v>
      </c>
      <c r="G22" s="49">
        <v>20159</v>
      </c>
      <c r="H22" s="50"/>
    </row>
    <row r="23" spans="1:8" s="37" customFormat="1" ht="27.75" customHeight="1">
      <c r="A23" s="51" t="s">
        <v>56</v>
      </c>
      <c r="B23" s="52">
        <v>900</v>
      </c>
      <c r="C23" s="49">
        <v>22438</v>
      </c>
      <c r="D23" s="49"/>
      <c r="E23" s="49">
        <f t="shared" si="5"/>
        <v>22438</v>
      </c>
      <c r="F23" s="49">
        <f t="shared" si="4"/>
        <v>21538</v>
      </c>
      <c r="G23" s="49">
        <v>22438</v>
      </c>
      <c r="H23" s="50"/>
    </row>
    <row r="24" spans="1:252" s="34" customFormat="1" ht="14.25">
      <c r="A24" s="40"/>
      <c r="B24" s="38"/>
      <c r="C24" s="39"/>
      <c r="D24" s="33"/>
      <c r="E24" s="33"/>
      <c r="F24" s="33"/>
      <c r="G24" s="33"/>
      <c r="H24" s="40"/>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c r="HU24" s="33"/>
      <c r="HV24" s="33"/>
      <c r="HW24" s="33"/>
      <c r="HX24" s="33"/>
      <c r="HY24" s="33"/>
      <c r="HZ24" s="33"/>
      <c r="IA24" s="33"/>
      <c r="IB24" s="33"/>
      <c r="IC24" s="33"/>
      <c r="ID24" s="33"/>
      <c r="IE24" s="33"/>
      <c r="IF24" s="33"/>
      <c r="IG24" s="33"/>
      <c r="IH24" s="33"/>
      <c r="II24" s="33"/>
      <c r="IJ24" s="33"/>
      <c r="IK24" s="33"/>
      <c r="IL24" s="33"/>
      <c r="IM24" s="33"/>
      <c r="IN24" s="33"/>
      <c r="IO24" s="33"/>
      <c r="IP24" s="33"/>
      <c r="IQ24" s="33"/>
      <c r="IR24" s="33"/>
    </row>
    <row r="25" spans="1:252" s="34" customFormat="1" ht="14.25">
      <c r="A25" s="40"/>
      <c r="B25" s="38"/>
      <c r="C25" s="39"/>
      <c r="D25" s="33"/>
      <c r="E25" s="33"/>
      <c r="F25" s="33"/>
      <c r="G25" s="33"/>
      <c r="H25" s="40"/>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c r="HU25" s="33"/>
      <c r="HV25" s="33"/>
      <c r="HW25" s="33"/>
      <c r="HX25" s="33"/>
      <c r="HY25" s="33"/>
      <c r="HZ25" s="33"/>
      <c r="IA25" s="33"/>
      <c r="IB25" s="33"/>
      <c r="IC25" s="33"/>
      <c r="ID25" s="33"/>
      <c r="IE25" s="33"/>
      <c r="IF25" s="33"/>
      <c r="IG25" s="33"/>
      <c r="IH25" s="33"/>
      <c r="II25" s="33"/>
      <c r="IJ25" s="33"/>
      <c r="IK25" s="33"/>
      <c r="IL25" s="33"/>
      <c r="IM25" s="33"/>
      <c r="IN25" s="33"/>
      <c r="IO25" s="33"/>
      <c r="IP25" s="33"/>
      <c r="IQ25" s="33"/>
      <c r="IR25" s="33"/>
    </row>
    <row r="26" spans="1:252" s="34" customFormat="1" ht="14.25">
      <c r="A26" s="40"/>
      <c r="B26" s="38"/>
      <c r="C26" s="39"/>
      <c r="D26" s="33"/>
      <c r="E26" s="33"/>
      <c r="F26" s="33"/>
      <c r="G26" s="33"/>
      <c r="H26" s="40"/>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c r="HU26" s="33"/>
      <c r="HV26" s="33"/>
      <c r="HW26" s="33"/>
      <c r="HX26" s="33"/>
      <c r="HY26" s="33"/>
      <c r="HZ26" s="33"/>
      <c r="IA26" s="33"/>
      <c r="IB26" s="33"/>
      <c r="IC26" s="33"/>
      <c r="ID26" s="33"/>
      <c r="IE26" s="33"/>
      <c r="IF26" s="33"/>
      <c r="IG26" s="33"/>
      <c r="IH26" s="33"/>
      <c r="II26" s="33"/>
      <c r="IJ26" s="33"/>
      <c r="IK26" s="33"/>
      <c r="IL26" s="33"/>
      <c r="IM26" s="33"/>
      <c r="IN26" s="33"/>
      <c r="IO26" s="33"/>
      <c r="IP26" s="33"/>
      <c r="IQ26" s="33"/>
      <c r="IR26" s="33"/>
    </row>
    <row r="27" spans="1:252" s="34" customFormat="1" ht="14.25">
      <c r="A27" s="40"/>
      <c r="B27" s="38"/>
      <c r="C27" s="39"/>
      <c r="D27" s="33"/>
      <c r="E27" s="33"/>
      <c r="F27" s="33"/>
      <c r="G27" s="33"/>
      <c r="H27" s="40"/>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c r="HU27" s="33"/>
      <c r="HV27" s="33"/>
      <c r="HW27" s="33"/>
      <c r="HX27" s="33"/>
      <c r="HY27" s="33"/>
      <c r="HZ27" s="33"/>
      <c r="IA27" s="33"/>
      <c r="IB27" s="33"/>
      <c r="IC27" s="33"/>
      <c r="ID27" s="33"/>
      <c r="IE27" s="33"/>
      <c r="IF27" s="33"/>
      <c r="IG27" s="33"/>
      <c r="IH27" s="33"/>
      <c r="II27" s="33"/>
      <c r="IJ27" s="33"/>
      <c r="IK27" s="33"/>
      <c r="IL27" s="33"/>
      <c r="IM27" s="33"/>
      <c r="IN27" s="33"/>
      <c r="IO27" s="33"/>
      <c r="IP27" s="33"/>
      <c r="IQ27" s="33"/>
      <c r="IR27" s="33"/>
    </row>
    <row r="28" spans="1:252" s="34" customFormat="1" ht="14.25">
      <c r="A28" s="40"/>
      <c r="B28" s="38"/>
      <c r="C28" s="39"/>
      <c r="D28" s="33"/>
      <c r="E28" s="33"/>
      <c r="F28" s="33"/>
      <c r="G28" s="33"/>
      <c r="H28" s="40"/>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c r="HU28" s="33"/>
      <c r="HV28" s="33"/>
      <c r="HW28" s="33"/>
      <c r="HX28" s="33"/>
      <c r="HY28" s="33"/>
      <c r="HZ28" s="33"/>
      <c r="IA28" s="33"/>
      <c r="IB28" s="33"/>
      <c r="IC28" s="33"/>
      <c r="ID28" s="33"/>
      <c r="IE28" s="33"/>
      <c r="IF28" s="33"/>
      <c r="IG28" s="33"/>
      <c r="IH28" s="33"/>
      <c r="II28" s="33"/>
      <c r="IJ28" s="33"/>
      <c r="IK28" s="33"/>
      <c r="IL28" s="33"/>
      <c r="IM28" s="33"/>
      <c r="IN28" s="33"/>
      <c r="IO28" s="33"/>
      <c r="IP28" s="33"/>
      <c r="IQ28" s="33"/>
      <c r="IR28" s="33"/>
    </row>
    <row r="29" spans="1:252" s="34" customFormat="1" ht="14.25">
      <c r="A29" s="40"/>
      <c r="B29" s="38"/>
      <c r="C29" s="39"/>
      <c r="D29" s="33"/>
      <c r="E29" s="33"/>
      <c r="F29" s="33"/>
      <c r="G29" s="33"/>
      <c r="H29" s="40"/>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c r="HU29" s="33"/>
      <c r="HV29" s="33"/>
      <c r="HW29" s="33"/>
      <c r="HX29" s="33"/>
      <c r="HY29" s="33"/>
      <c r="HZ29" s="33"/>
      <c r="IA29" s="33"/>
      <c r="IB29" s="33"/>
      <c r="IC29" s="33"/>
      <c r="ID29" s="33"/>
      <c r="IE29" s="33"/>
      <c r="IF29" s="33"/>
      <c r="IG29" s="33"/>
      <c r="IH29" s="33"/>
      <c r="II29" s="33"/>
      <c r="IJ29" s="33"/>
      <c r="IK29" s="33"/>
      <c r="IL29" s="33"/>
      <c r="IM29" s="33"/>
      <c r="IN29" s="33"/>
      <c r="IO29" s="33"/>
      <c r="IP29" s="33"/>
      <c r="IQ29" s="33"/>
      <c r="IR29" s="33"/>
    </row>
    <row r="30" spans="1:252" s="34" customFormat="1" ht="14.25">
      <c r="A30" s="40"/>
      <c r="B30" s="38"/>
      <c r="C30" s="39"/>
      <c r="D30" s="33"/>
      <c r="E30" s="33"/>
      <c r="F30" s="33"/>
      <c r="G30" s="33"/>
      <c r="H30" s="40"/>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c r="HU30" s="33"/>
      <c r="HV30" s="33"/>
      <c r="HW30" s="33"/>
      <c r="HX30" s="33"/>
      <c r="HY30" s="33"/>
      <c r="HZ30" s="33"/>
      <c r="IA30" s="33"/>
      <c r="IB30" s="33"/>
      <c r="IC30" s="33"/>
      <c r="ID30" s="33"/>
      <c r="IE30" s="33"/>
      <c r="IF30" s="33"/>
      <c r="IG30" s="33"/>
      <c r="IH30" s="33"/>
      <c r="II30" s="33"/>
      <c r="IJ30" s="33"/>
      <c r="IK30" s="33"/>
      <c r="IL30" s="33"/>
      <c r="IM30" s="33"/>
      <c r="IN30" s="33"/>
      <c r="IO30" s="33"/>
      <c r="IP30" s="33"/>
      <c r="IQ30" s="33"/>
      <c r="IR30" s="33"/>
    </row>
    <row r="31" spans="1:252" s="34" customFormat="1" ht="14.25">
      <c r="A31" s="40"/>
      <c r="B31" s="38"/>
      <c r="C31" s="39"/>
      <c r="D31" s="33"/>
      <c r="E31" s="33"/>
      <c r="F31" s="33"/>
      <c r="G31" s="33"/>
      <c r="H31" s="40"/>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c r="HU31" s="33"/>
      <c r="HV31" s="33"/>
      <c r="HW31" s="33"/>
      <c r="HX31" s="33"/>
      <c r="HY31" s="33"/>
      <c r="HZ31" s="33"/>
      <c r="IA31" s="33"/>
      <c r="IB31" s="33"/>
      <c r="IC31" s="33"/>
      <c r="ID31" s="33"/>
      <c r="IE31" s="33"/>
      <c r="IF31" s="33"/>
      <c r="IG31" s="33"/>
      <c r="IH31" s="33"/>
      <c r="II31" s="33"/>
      <c r="IJ31" s="33"/>
      <c r="IK31" s="33"/>
      <c r="IL31" s="33"/>
      <c r="IM31" s="33"/>
      <c r="IN31" s="33"/>
      <c r="IO31" s="33"/>
      <c r="IP31" s="33"/>
      <c r="IQ31" s="33"/>
      <c r="IR31" s="33"/>
    </row>
    <row r="32" spans="1:252" s="34" customFormat="1" ht="14.25">
      <c r="A32" s="40"/>
      <c r="B32" s="38"/>
      <c r="C32" s="39"/>
      <c r="D32" s="33"/>
      <c r="E32" s="33"/>
      <c r="F32" s="33"/>
      <c r="G32" s="33"/>
      <c r="H32" s="40"/>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c r="HU32" s="33"/>
      <c r="HV32" s="33"/>
      <c r="HW32" s="33"/>
      <c r="HX32" s="33"/>
      <c r="HY32" s="33"/>
      <c r="HZ32" s="33"/>
      <c r="IA32" s="33"/>
      <c r="IB32" s="33"/>
      <c r="IC32" s="33"/>
      <c r="ID32" s="33"/>
      <c r="IE32" s="33"/>
      <c r="IF32" s="33"/>
      <c r="IG32" s="33"/>
      <c r="IH32" s="33"/>
      <c r="II32" s="33"/>
      <c r="IJ32" s="33"/>
      <c r="IK32" s="33"/>
      <c r="IL32" s="33"/>
      <c r="IM32" s="33"/>
      <c r="IN32" s="33"/>
      <c r="IO32" s="33"/>
      <c r="IP32" s="33"/>
      <c r="IQ32" s="33"/>
      <c r="IR32" s="33"/>
    </row>
    <row r="33" spans="1:252" s="34" customFormat="1" ht="14.25">
      <c r="A33" s="40"/>
      <c r="B33" s="38"/>
      <c r="C33" s="39"/>
      <c r="D33" s="33"/>
      <c r="E33" s="33"/>
      <c r="F33" s="33"/>
      <c r="G33" s="33"/>
      <c r="H33" s="40"/>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c r="HU33" s="33"/>
      <c r="HV33" s="33"/>
      <c r="HW33" s="33"/>
      <c r="HX33" s="33"/>
      <c r="HY33" s="33"/>
      <c r="HZ33" s="33"/>
      <c r="IA33" s="33"/>
      <c r="IB33" s="33"/>
      <c r="IC33" s="33"/>
      <c r="ID33" s="33"/>
      <c r="IE33" s="33"/>
      <c r="IF33" s="33"/>
      <c r="IG33" s="33"/>
      <c r="IH33" s="33"/>
      <c r="II33" s="33"/>
      <c r="IJ33" s="33"/>
      <c r="IK33" s="33"/>
      <c r="IL33" s="33"/>
      <c r="IM33" s="33"/>
      <c r="IN33" s="33"/>
      <c r="IO33" s="33"/>
      <c r="IP33" s="33"/>
      <c r="IQ33" s="33"/>
      <c r="IR33" s="33"/>
    </row>
    <row r="34" spans="1:252" s="34" customFormat="1" ht="14.25">
      <c r="A34" s="40"/>
      <c r="B34" s="38"/>
      <c r="C34" s="39"/>
      <c r="D34" s="33"/>
      <c r="E34" s="33"/>
      <c r="F34" s="33"/>
      <c r="G34" s="33"/>
      <c r="H34" s="40"/>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c r="HU34" s="33"/>
      <c r="HV34" s="33"/>
      <c r="HW34" s="33"/>
      <c r="HX34" s="33"/>
      <c r="HY34" s="33"/>
      <c r="HZ34" s="33"/>
      <c r="IA34" s="33"/>
      <c r="IB34" s="33"/>
      <c r="IC34" s="33"/>
      <c r="ID34" s="33"/>
      <c r="IE34" s="33"/>
      <c r="IF34" s="33"/>
      <c r="IG34" s="33"/>
      <c r="IH34" s="33"/>
      <c r="II34" s="33"/>
      <c r="IJ34" s="33"/>
      <c r="IK34" s="33"/>
      <c r="IL34" s="33"/>
      <c r="IM34" s="33"/>
      <c r="IN34" s="33"/>
      <c r="IO34" s="33"/>
      <c r="IP34" s="33"/>
      <c r="IQ34" s="33"/>
      <c r="IR34" s="33"/>
    </row>
    <row r="35" spans="1:252" s="34" customFormat="1" ht="14.25">
      <c r="A35" s="40"/>
      <c r="B35" s="38"/>
      <c r="C35" s="39"/>
      <c r="D35" s="33"/>
      <c r="E35" s="33"/>
      <c r="F35" s="33"/>
      <c r="G35" s="33"/>
      <c r="H35" s="40"/>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3"/>
      <c r="IQ35" s="33"/>
      <c r="IR35" s="33"/>
    </row>
    <row r="36" spans="1:252" s="34" customFormat="1" ht="14.25">
      <c r="A36" s="40"/>
      <c r="B36" s="38"/>
      <c r="C36" s="39"/>
      <c r="D36" s="33"/>
      <c r="E36" s="33"/>
      <c r="F36" s="33"/>
      <c r="G36" s="33"/>
      <c r="H36" s="40"/>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3"/>
      <c r="IQ36" s="33"/>
      <c r="IR36" s="33"/>
    </row>
    <row r="37" spans="1:252" s="34" customFormat="1" ht="14.25">
      <c r="A37" s="40"/>
      <c r="B37" s="38"/>
      <c r="C37" s="39"/>
      <c r="D37" s="33"/>
      <c r="E37" s="33"/>
      <c r="F37" s="33"/>
      <c r="G37" s="33"/>
      <c r="H37" s="40"/>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c r="HU37" s="33"/>
      <c r="HV37" s="33"/>
      <c r="HW37" s="33"/>
      <c r="HX37" s="33"/>
      <c r="HY37" s="33"/>
      <c r="HZ37" s="33"/>
      <c r="IA37" s="33"/>
      <c r="IB37" s="33"/>
      <c r="IC37" s="33"/>
      <c r="ID37" s="33"/>
      <c r="IE37" s="33"/>
      <c r="IF37" s="33"/>
      <c r="IG37" s="33"/>
      <c r="IH37" s="33"/>
      <c r="II37" s="33"/>
      <c r="IJ37" s="33"/>
      <c r="IK37" s="33"/>
      <c r="IL37" s="33"/>
      <c r="IM37" s="33"/>
      <c r="IN37" s="33"/>
      <c r="IO37" s="33"/>
      <c r="IP37" s="33"/>
      <c r="IQ37" s="33"/>
      <c r="IR37" s="33"/>
    </row>
    <row r="38" spans="1:252" s="34" customFormat="1" ht="14.25">
      <c r="A38" s="40"/>
      <c r="B38" s="38"/>
      <c r="C38" s="39"/>
      <c r="D38" s="33"/>
      <c r="E38" s="33"/>
      <c r="F38" s="33"/>
      <c r="G38" s="33"/>
      <c r="H38" s="40"/>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c r="HU38" s="33"/>
      <c r="HV38" s="33"/>
      <c r="HW38" s="33"/>
      <c r="HX38" s="33"/>
      <c r="HY38" s="33"/>
      <c r="HZ38" s="33"/>
      <c r="IA38" s="33"/>
      <c r="IB38" s="33"/>
      <c r="IC38" s="33"/>
      <c r="ID38" s="33"/>
      <c r="IE38" s="33"/>
      <c r="IF38" s="33"/>
      <c r="IG38" s="33"/>
      <c r="IH38" s="33"/>
      <c r="II38" s="33"/>
      <c r="IJ38" s="33"/>
      <c r="IK38" s="33"/>
      <c r="IL38" s="33"/>
      <c r="IM38" s="33"/>
      <c r="IN38" s="33"/>
      <c r="IO38" s="33"/>
      <c r="IP38" s="33"/>
      <c r="IQ38" s="33"/>
      <c r="IR38" s="33"/>
    </row>
    <row r="39" spans="1:252" s="34" customFormat="1" ht="14.25">
      <c r="A39" s="40"/>
      <c r="B39" s="38"/>
      <c r="C39" s="39"/>
      <c r="D39" s="33"/>
      <c r="E39" s="33"/>
      <c r="F39" s="33"/>
      <c r="G39" s="33"/>
      <c r="H39" s="40"/>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c r="HU39" s="33"/>
      <c r="HV39" s="33"/>
      <c r="HW39" s="33"/>
      <c r="HX39" s="33"/>
      <c r="HY39" s="33"/>
      <c r="HZ39" s="33"/>
      <c r="IA39" s="33"/>
      <c r="IB39" s="33"/>
      <c r="IC39" s="33"/>
      <c r="ID39" s="33"/>
      <c r="IE39" s="33"/>
      <c r="IF39" s="33"/>
      <c r="IG39" s="33"/>
      <c r="IH39" s="33"/>
      <c r="II39" s="33"/>
      <c r="IJ39" s="33"/>
      <c r="IK39" s="33"/>
      <c r="IL39" s="33"/>
      <c r="IM39" s="33"/>
      <c r="IN39" s="33"/>
      <c r="IO39" s="33"/>
      <c r="IP39" s="33"/>
      <c r="IQ39" s="33"/>
      <c r="IR39" s="33"/>
    </row>
  </sheetData>
  <sheetProtection/>
  <mergeCells count="1">
    <mergeCell ref="A2:H2"/>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IP29"/>
  <sheetViews>
    <sheetView zoomScaleSheetLayoutView="100" workbookViewId="0" topLeftCell="A1">
      <selection activeCell="D11" sqref="D11"/>
    </sheetView>
  </sheetViews>
  <sheetFormatPr defaultColWidth="8.875" defaultRowHeight="14.25"/>
  <cols>
    <col min="1" max="1" width="5.75390625" style="1" customWidth="1"/>
    <col min="2" max="2" width="38.00390625" style="1" customWidth="1"/>
    <col min="3" max="3" width="22.125" style="6" customWidth="1"/>
    <col min="4" max="5" width="21.25390625" style="7" customWidth="1"/>
    <col min="6" max="6" width="39.625" style="1" hidden="1" customWidth="1"/>
    <col min="7" max="8" width="8.875" style="2" customWidth="1"/>
    <col min="9" max="250" width="8.875" style="1" customWidth="1"/>
  </cols>
  <sheetData>
    <row r="1" spans="1:8" s="1" customFormat="1" ht="18" customHeight="1">
      <c r="A1" s="8" t="s">
        <v>113</v>
      </c>
      <c r="B1" s="9"/>
      <c r="C1" s="6"/>
      <c r="D1" s="7"/>
      <c r="E1" s="7"/>
      <c r="G1" s="2"/>
      <c r="H1" s="2"/>
    </row>
    <row r="2" spans="1:6" s="2" customFormat="1" ht="22.5">
      <c r="A2" s="10" t="s">
        <v>114</v>
      </c>
      <c r="B2" s="10"/>
      <c r="C2" s="10"/>
      <c r="D2" s="11"/>
      <c r="E2" s="11"/>
      <c r="F2" s="10"/>
    </row>
    <row r="3" spans="1:6" s="2" customFormat="1" ht="18.75">
      <c r="A3" s="7"/>
      <c r="B3" s="7"/>
      <c r="C3" s="7"/>
      <c r="D3" s="12"/>
      <c r="E3" s="13" t="s">
        <v>2</v>
      </c>
      <c r="F3" s="14" t="s">
        <v>2</v>
      </c>
    </row>
    <row r="4" spans="1:250" s="3" customFormat="1" ht="28.5" customHeight="1">
      <c r="A4" s="15" t="s">
        <v>115</v>
      </c>
      <c r="B4" s="16" t="s">
        <v>116</v>
      </c>
      <c r="C4" s="16" t="s">
        <v>117</v>
      </c>
      <c r="D4" s="16" t="s">
        <v>118</v>
      </c>
      <c r="E4" s="16" t="s">
        <v>119</v>
      </c>
      <c r="F4" s="15" t="s">
        <v>102</v>
      </c>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c r="CD4" s="30"/>
      <c r="CE4" s="30"/>
      <c r="CF4" s="30"/>
      <c r="CG4" s="30"/>
      <c r="CH4" s="30"/>
      <c r="CI4" s="30"/>
      <c r="CJ4" s="30"/>
      <c r="CK4" s="30"/>
      <c r="CL4" s="30"/>
      <c r="CM4" s="30"/>
      <c r="CN4" s="30"/>
      <c r="CO4" s="30"/>
      <c r="CP4" s="30"/>
      <c r="CQ4" s="30"/>
      <c r="CR4" s="30"/>
      <c r="CS4" s="30"/>
      <c r="CT4" s="30"/>
      <c r="CU4" s="30"/>
      <c r="CV4" s="30"/>
      <c r="CW4" s="30"/>
      <c r="CX4" s="30"/>
      <c r="CY4" s="30"/>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c r="EP4" s="30"/>
      <c r="EQ4" s="30"/>
      <c r="ER4" s="30"/>
      <c r="ES4" s="30"/>
      <c r="ET4" s="30"/>
      <c r="EU4" s="30"/>
      <c r="EV4" s="30"/>
      <c r="EW4" s="30"/>
      <c r="EX4" s="30"/>
      <c r="EY4" s="30"/>
      <c r="EZ4" s="30"/>
      <c r="FA4" s="30"/>
      <c r="FB4" s="30"/>
      <c r="FC4" s="30"/>
      <c r="FD4" s="30"/>
      <c r="FE4" s="30"/>
      <c r="FF4" s="30"/>
      <c r="FG4" s="30"/>
      <c r="FH4" s="30"/>
      <c r="FI4" s="30"/>
      <c r="FJ4" s="30"/>
      <c r="FK4" s="30"/>
      <c r="FL4" s="30"/>
      <c r="FM4" s="30"/>
      <c r="FN4" s="30"/>
      <c r="FO4" s="30"/>
      <c r="FP4" s="30"/>
      <c r="FQ4" s="30"/>
      <c r="FR4" s="30"/>
      <c r="FS4" s="30"/>
      <c r="FT4" s="30"/>
      <c r="FU4" s="30"/>
      <c r="FV4" s="30"/>
      <c r="FW4" s="30"/>
      <c r="FX4" s="30"/>
      <c r="FY4" s="30"/>
      <c r="FZ4" s="30"/>
      <c r="GA4" s="30"/>
      <c r="GB4" s="30"/>
      <c r="GC4" s="30"/>
      <c r="GD4" s="30"/>
      <c r="GE4" s="30"/>
      <c r="GF4" s="30"/>
      <c r="GG4" s="30"/>
      <c r="GH4" s="30"/>
      <c r="GI4" s="30"/>
      <c r="GJ4" s="30"/>
      <c r="GK4" s="30"/>
      <c r="GL4" s="30"/>
      <c r="GM4" s="30"/>
      <c r="GN4" s="30"/>
      <c r="GO4" s="30"/>
      <c r="GP4" s="30"/>
      <c r="GQ4" s="30"/>
      <c r="GR4" s="30"/>
      <c r="GS4" s="30"/>
      <c r="GT4" s="30"/>
      <c r="GU4" s="30"/>
      <c r="GV4" s="30"/>
      <c r="GW4" s="30"/>
      <c r="GX4" s="30"/>
      <c r="GY4" s="30"/>
      <c r="GZ4" s="30"/>
      <c r="HA4" s="30"/>
      <c r="HB4" s="30"/>
      <c r="HC4" s="30"/>
      <c r="HD4" s="30"/>
      <c r="HE4" s="30"/>
      <c r="HF4" s="30"/>
      <c r="HG4" s="30"/>
      <c r="HH4" s="30"/>
      <c r="HI4" s="30"/>
      <c r="HJ4" s="30"/>
      <c r="HK4" s="30"/>
      <c r="HL4" s="30"/>
      <c r="HM4" s="30"/>
      <c r="HN4" s="30"/>
      <c r="HO4" s="30"/>
      <c r="HP4" s="30"/>
      <c r="HQ4" s="30"/>
      <c r="HR4" s="30"/>
      <c r="HS4" s="30"/>
      <c r="HT4" s="30"/>
      <c r="HU4" s="30"/>
      <c r="HV4" s="30"/>
      <c r="HW4" s="30"/>
      <c r="HX4" s="30"/>
      <c r="HY4" s="30"/>
      <c r="HZ4" s="30"/>
      <c r="IA4" s="30"/>
      <c r="IB4" s="30"/>
      <c r="IC4" s="30"/>
      <c r="ID4" s="30"/>
      <c r="IE4" s="30"/>
      <c r="IF4" s="30"/>
      <c r="IG4" s="30"/>
      <c r="IH4" s="30"/>
      <c r="II4" s="30"/>
      <c r="IJ4" s="30"/>
      <c r="IK4" s="30"/>
      <c r="IL4" s="30"/>
      <c r="IM4" s="30"/>
      <c r="IN4" s="30"/>
      <c r="IO4" s="30"/>
      <c r="IP4" s="30"/>
    </row>
    <row r="5" spans="1:250" s="4" customFormat="1" ht="28.5" customHeight="1">
      <c r="A5" s="15"/>
      <c r="B5" s="17" t="s">
        <v>120</v>
      </c>
      <c r="C5" s="16"/>
      <c r="D5" s="18">
        <f>SUM(D6:D29)</f>
        <v>28249</v>
      </c>
      <c r="E5" s="18">
        <f>SUM(E6:E29)</f>
        <v>28249</v>
      </c>
      <c r="F5" s="15"/>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row>
    <row r="6" spans="1:5" ht="21" customHeight="1">
      <c r="A6" s="19">
        <v>1</v>
      </c>
      <c r="B6" s="20" t="s">
        <v>121</v>
      </c>
      <c r="C6" s="21" t="s">
        <v>122</v>
      </c>
      <c r="D6" s="19">
        <v>5000</v>
      </c>
      <c r="E6" s="19"/>
    </row>
    <row r="7" spans="1:250" s="2" customFormat="1" ht="21" customHeight="1">
      <c r="A7" s="19">
        <v>2</v>
      </c>
      <c r="B7" s="22" t="s">
        <v>123</v>
      </c>
      <c r="C7" s="23" t="s">
        <v>124</v>
      </c>
      <c r="D7" s="24">
        <v>3000</v>
      </c>
      <c r="E7" s="24"/>
      <c r="F7" s="25" t="s">
        <v>125</v>
      </c>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row>
    <row r="8" spans="1:250" s="4" customFormat="1" ht="21" customHeight="1">
      <c r="A8" s="19">
        <v>3</v>
      </c>
      <c r="B8" s="26" t="s">
        <v>126</v>
      </c>
      <c r="C8" s="23" t="s">
        <v>127</v>
      </c>
      <c r="D8" s="24">
        <v>264.68</v>
      </c>
      <c r="E8" s="24"/>
      <c r="F8" s="25" t="s">
        <v>125</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row>
    <row r="9" spans="1:8" s="5" customFormat="1" ht="21" customHeight="1">
      <c r="A9" s="19">
        <v>4</v>
      </c>
      <c r="B9" s="22" t="s">
        <v>128</v>
      </c>
      <c r="C9" s="23" t="s">
        <v>129</v>
      </c>
      <c r="D9" s="24">
        <v>8000</v>
      </c>
      <c r="E9" s="24"/>
      <c r="F9" s="25" t="s">
        <v>125</v>
      </c>
      <c r="G9" s="27"/>
      <c r="H9" s="27"/>
    </row>
    <row r="10" spans="1:250" s="2" customFormat="1" ht="21" customHeight="1">
      <c r="A10" s="19">
        <v>5</v>
      </c>
      <c r="B10" s="22" t="s">
        <v>130</v>
      </c>
      <c r="C10" s="23" t="s">
        <v>129</v>
      </c>
      <c r="D10" s="24">
        <v>651.56</v>
      </c>
      <c r="E10" s="24"/>
      <c r="F10" s="25" t="s">
        <v>125</v>
      </c>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row>
    <row r="11" spans="1:5" ht="21" customHeight="1">
      <c r="A11" s="19">
        <v>6</v>
      </c>
      <c r="B11" s="20" t="s">
        <v>131</v>
      </c>
      <c r="C11" s="23" t="s">
        <v>129</v>
      </c>
      <c r="D11" s="19">
        <v>131.57</v>
      </c>
      <c r="E11" s="19"/>
    </row>
    <row r="12" spans="1:5" ht="21" customHeight="1">
      <c r="A12" s="19">
        <v>7</v>
      </c>
      <c r="B12" s="20" t="s">
        <v>132</v>
      </c>
      <c r="C12" s="23" t="s">
        <v>129</v>
      </c>
      <c r="D12" s="19">
        <v>6.4</v>
      </c>
      <c r="E12" s="19"/>
    </row>
    <row r="13" spans="1:5" ht="21" customHeight="1">
      <c r="A13" s="19">
        <v>8</v>
      </c>
      <c r="B13" s="20" t="s">
        <v>133</v>
      </c>
      <c r="C13" s="23" t="s">
        <v>129</v>
      </c>
      <c r="D13" s="19">
        <v>126.38</v>
      </c>
      <c r="E13" s="19"/>
    </row>
    <row r="14" spans="1:5" ht="21" customHeight="1">
      <c r="A14" s="19">
        <v>9</v>
      </c>
      <c r="B14" s="20" t="s">
        <v>134</v>
      </c>
      <c r="C14" s="23" t="s">
        <v>129</v>
      </c>
      <c r="D14" s="19">
        <v>8.96</v>
      </c>
      <c r="E14" s="19"/>
    </row>
    <row r="15" spans="1:5" ht="21" customHeight="1">
      <c r="A15" s="19">
        <v>10</v>
      </c>
      <c r="B15" s="20" t="s">
        <v>135</v>
      </c>
      <c r="C15" s="23" t="s">
        <v>129</v>
      </c>
      <c r="D15" s="19">
        <v>301.68</v>
      </c>
      <c r="E15" s="19"/>
    </row>
    <row r="16" spans="1:5" ht="21" customHeight="1">
      <c r="A16" s="19">
        <v>11</v>
      </c>
      <c r="B16" s="20" t="s">
        <v>136</v>
      </c>
      <c r="C16" s="23" t="s">
        <v>129</v>
      </c>
      <c r="D16" s="19">
        <v>589.18</v>
      </c>
      <c r="E16" s="19"/>
    </row>
    <row r="17" spans="1:5" ht="21" customHeight="1">
      <c r="A17" s="19">
        <v>12</v>
      </c>
      <c r="B17" s="20" t="s">
        <v>137</v>
      </c>
      <c r="C17" s="23" t="s">
        <v>129</v>
      </c>
      <c r="D17" s="19">
        <v>2198.94</v>
      </c>
      <c r="E17" s="19"/>
    </row>
    <row r="18" spans="1:5" ht="19.5" customHeight="1">
      <c r="A18" s="19">
        <v>13</v>
      </c>
      <c r="B18" s="20" t="s">
        <v>138</v>
      </c>
      <c r="C18" s="23" t="s">
        <v>129</v>
      </c>
      <c r="D18" s="19">
        <v>3000</v>
      </c>
      <c r="E18" s="19"/>
    </row>
    <row r="19" spans="1:250" ht="19.5" customHeight="1">
      <c r="A19" s="19">
        <v>14</v>
      </c>
      <c r="B19" s="20" t="s">
        <v>139</v>
      </c>
      <c r="C19" s="23" t="s">
        <v>129</v>
      </c>
      <c r="D19" s="19">
        <v>3060</v>
      </c>
      <c r="E19" s="19"/>
      <c r="F19" s="28"/>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32"/>
      <c r="FA19" s="32"/>
      <c r="FB19" s="32"/>
      <c r="FC19" s="32"/>
      <c r="FD19" s="32"/>
      <c r="FE19" s="32"/>
      <c r="FF19" s="32"/>
      <c r="FG19" s="32"/>
      <c r="FH19" s="32"/>
      <c r="FI19" s="32"/>
      <c r="FJ19" s="32"/>
      <c r="FK19" s="32"/>
      <c r="FL19" s="32"/>
      <c r="FM19" s="32"/>
      <c r="FN19" s="32"/>
      <c r="FO19" s="32"/>
      <c r="FP19" s="32"/>
      <c r="FQ19" s="32"/>
      <c r="FR19" s="32"/>
      <c r="FS19" s="32"/>
      <c r="FT19" s="32"/>
      <c r="FU19" s="32"/>
      <c r="FV19" s="32"/>
      <c r="FW19" s="32"/>
      <c r="FX19" s="32"/>
      <c r="FY19" s="32"/>
      <c r="FZ19" s="32"/>
      <c r="GA19" s="32"/>
      <c r="GB19" s="32"/>
      <c r="GC19" s="32"/>
      <c r="GD19" s="32"/>
      <c r="GE19" s="32"/>
      <c r="GF19" s="32"/>
      <c r="GG19" s="32"/>
      <c r="GH19" s="32"/>
      <c r="GI19" s="32"/>
      <c r="GJ19" s="32"/>
      <c r="GK19" s="32"/>
      <c r="GL19" s="32"/>
      <c r="GM19" s="32"/>
      <c r="GN19" s="32"/>
      <c r="GO19" s="32"/>
      <c r="GP19" s="32"/>
      <c r="GQ19" s="32"/>
      <c r="GR19" s="32"/>
      <c r="GS19" s="32"/>
      <c r="GT19" s="32"/>
      <c r="GU19" s="32"/>
      <c r="GV19" s="32"/>
      <c r="GW19" s="32"/>
      <c r="GX19" s="32"/>
      <c r="GY19" s="32"/>
      <c r="GZ19" s="32"/>
      <c r="HA19" s="32"/>
      <c r="HB19" s="32"/>
      <c r="HC19" s="32"/>
      <c r="HD19" s="32"/>
      <c r="HE19" s="32"/>
      <c r="HF19" s="32"/>
      <c r="HG19" s="32"/>
      <c r="HH19" s="32"/>
      <c r="HI19" s="32"/>
      <c r="HJ19" s="32"/>
      <c r="HK19" s="32"/>
      <c r="HL19" s="32"/>
      <c r="HM19" s="32"/>
      <c r="HN19" s="32"/>
      <c r="HO19" s="32"/>
      <c r="HP19" s="32"/>
      <c r="HQ19" s="32"/>
      <c r="HR19" s="32"/>
      <c r="HS19" s="32"/>
      <c r="HT19" s="32"/>
      <c r="HU19" s="32"/>
      <c r="HV19" s="32"/>
      <c r="HW19" s="32"/>
      <c r="HX19" s="32"/>
      <c r="HY19" s="32"/>
      <c r="HZ19" s="32"/>
      <c r="IA19" s="32"/>
      <c r="IB19" s="32"/>
      <c r="IC19" s="32"/>
      <c r="ID19" s="32"/>
      <c r="IE19" s="32"/>
      <c r="IF19" s="32"/>
      <c r="IG19" s="32"/>
      <c r="IH19" s="32"/>
      <c r="II19" s="32"/>
      <c r="IJ19" s="32"/>
      <c r="IK19" s="32"/>
      <c r="IL19" s="32"/>
      <c r="IM19" s="32"/>
      <c r="IN19" s="32"/>
      <c r="IO19" s="32"/>
      <c r="IP19" s="32"/>
    </row>
    <row r="20" spans="1:250" s="4" customFormat="1" ht="21" customHeight="1">
      <c r="A20" s="19">
        <v>15</v>
      </c>
      <c r="B20" s="26" t="s">
        <v>140</v>
      </c>
      <c r="C20" s="23" t="s">
        <v>141</v>
      </c>
      <c r="D20" s="24">
        <v>540.46</v>
      </c>
      <c r="E20" s="24"/>
      <c r="F20" s="29" t="s">
        <v>142</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row>
    <row r="21" spans="1:250" s="4" customFormat="1" ht="21" customHeight="1">
      <c r="A21" s="19">
        <v>16</v>
      </c>
      <c r="B21" s="26" t="s">
        <v>143</v>
      </c>
      <c r="C21" s="23" t="s">
        <v>141</v>
      </c>
      <c r="D21" s="24">
        <v>946.18</v>
      </c>
      <c r="E21" s="24"/>
      <c r="F21" s="25" t="s">
        <v>125</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row>
    <row r="22" spans="1:250" s="4" customFormat="1" ht="21" customHeight="1">
      <c r="A22" s="19">
        <v>17</v>
      </c>
      <c r="B22" s="26" t="s">
        <v>144</v>
      </c>
      <c r="C22" s="23" t="s">
        <v>141</v>
      </c>
      <c r="D22" s="24">
        <v>423.01</v>
      </c>
      <c r="E22" s="24"/>
      <c r="F22" s="25" t="s">
        <v>125</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row>
    <row r="23" spans="1:5" ht="21" customHeight="1">
      <c r="A23" s="19">
        <v>18</v>
      </c>
      <c r="B23" s="20" t="s">
        <v>145</v>
      </c>
      <c r="C23" s="23" t="s">
        <v>129</v>
      </c>
      <c r="D23" s="19"/>
      <c r="E23" s="19">
        <v>1365</v>
      </c>
    </row>
    <row r="24" spans="1:5" ht="21" customHeight="1">
      <c r="A24" s="19">
        <v>19</v>
      </c>
      <c r="B24" s="20" t="s">
        <v>146</v>
      </c>
      <c r="C24" s="23" t="s">
        <v>129</v>
      </c>
      <c r="D24" s="19"/>
      <c r="E24" s="19">
        <v>1400</v>
      </c>
    </row>
    <row r="25" spans="1:5" ht="21" customHeight="1">
      <c r="A25" s="19">
        <v>20</v>
      </c>
      <c r="B25" s="20" t="s">
        <v>147</v>
      </c>
      <c r="C25" s="23" t="s">
        <v>129</v>
      </c>
      <c r="D25" s="19"/>
      <c r="E25" s="19">
        <v>394</v>
      </c>
    </row>
    <row r="26" spans="1:5" ht="21" customHeight="1">
      <c r="A26" s="19">
        <v>21</v>
      </c>
      <c r="B26" s="20" t="s">
        <v>148</v>
      </c>
      <c r="C26" s="23" t="s">
        <v>129</v>
      </c>
      <c r="D26" s="19"/>
      <c r="E26" s="19">
        <v>2030</v>
      </c>
    </row>
    <row r="27" spans="1:5" ht="21" customHeight="1">
      <c r="A27" s="19">
        <v>22</v>
      </c>
      <c r="B27" s="20" t="s">
        <v>149</v>
      </c>
      <c r="C27" s="23" t="s">
        <v>129</v>
      </c>
      <c r="D27" s="19"/>
      <c r="E27" s="19">
        <v>3060</v>
      </c>
    </row>
    <row r="28" spans="1:5" ht="21" customHeight="1">
      <c r="A28" s="19">
        <v>23</v>
      </c>
      <c r="B28" s="20" t="s">
        <v>150</v>
      </c>
      <c r="C28" s="21" t="s">
        <v>141</v>
      </c>
      <c r="D28" s="19"/>
      <c r="E28" s="19">
        <v>5000</v>
      </c>
    </row>
    <row r="29" spans="1:5" ht="21" customHeight="1">
      <c r="A29" s="19">
        <v>24</v>
      </c>
      <c r="B29" s="20" t="s">
        <v>151</v>
      </c>
      <c r="C29" s="21" t="s">
        <v>141</v>
      </c>
      <c r="D29" s="19"/>
      <c r="E29" s="19">
        <v>15000</v>
      </c>
    </row>
  </sheetData>
  <sheetProtection/>
  <mergeCells count="1">
    <mergeCell ref="A2:F2"/>
  </mergeCells>
  <printOptions horizontalCentered="1"/>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p:lastModifiedBy>
  <dcterms:created xsi:type="dcterms:W3CDTF">2019-07-31T11:45:49Z</dcterms:created>
  <dcterms:modified xsi:type="dcterms:W3CDTF">2023-04-14T08:08:06Z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0380302F625C46DAA0DD92F68D43338A</vt:lpwstr>
  </property>
</Properties>
</file>